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80" yWindow="800" windowWidth="18980" windowHeight="11220" activeTab="0"/>
  </bookViews>
  <sheets>
    <sheet name="planets" sheetId="1" r:id="rId1"/>
    <sheet name="pluto" sheetId="2" r:id="rId2"/>
    <sheet name="planetfinder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/>
  <calcPr fullCalcOnLoad="1"/>
</workbook>
</file>

<file path=xl/sharedStrings.xml><?xml version="1.0" encoding="utf-8"?>
<sst xmlns="http://schemas.openxmlformats.org/spreadsheetml/2006/main" count="81" uniqueCount="47">
  <si>
    <t>Planet</t>
  </si>
  <si>
    <t>Mass</t>
  </si>
  <si>
    <t>Mercury</t>
  </si>
  <si>
    <t>Venus</t>
  </si>
  <si>
    <t>Earth</t>
  </si>
  <si>
    <t>Mars</t>
  </si>
  <si>
    <t>Jupiter</t>
  </si>
  <si>
    <t>y</t>
  </si>
  <si>
    <t>Saturn</t>
  </si>
  <si>
    <t>Uranus</t>
  </si>
  <si>
    <t>Neptune</t>
  </si>
  <si>
    <t>Pluto</t>
  </si>
  <si>
    <t>day</t>
  </si>
  <si>
    <t>N</t>
  </si>
  <si>
    <t>w</t>
  </si>
  <si>
    <t>a</t>
  </si>
  <si>
    <t>e</t>
  </si>
  <si>
    <t>M</t>
  </si>
  <si>
    <t>w1</t>
  </si>
  <si>
    <t>D</t>
  </si>
  <si>
    <t>Y</t>
  </si>
  <si>
    <t>T</t>
  </si>
  <si>
    <t>x</t>
  </si>
  <si>
    <t>z</t>
  </si>
  <si>
    <t>r</t>
  </si>
  <si>
    <t>vx</t>
  </si>
  <si>
    <t>vy</t>
  </si>
  <si>
    <t>vz</t>
  </si>
  <si>
    <t>peri longitude</t>
  </si>
  <si>
    <t>S</t>
  </si>
  <si>
    <t>P</t>
  </si>
  <si>
    <t>lonecl</t>
  </si>
  <si>
    <t>PLUTO</t>
  </si>
  <si>
    <t>latecl</t>
  </si>
  <si>
    <t>39.48*</t>
  </si>
  <si>
    <t>-NA-</t>
  </si>
  <si>
    <t>2/24/1881</t>
  </si>
  <si>
    <t>Heliocentric coordinates (1-1-2000)</t>
  </si>
  <si>
    <t>Heliocentric coordinates at perihelion</t>
  </si>
  <si>
    <t>** MAC VERSION</t>
  </si>
  <si>
    <t>* note - for Pluto the mean distance is given, not semi-major axis</t>
  </si>
  <si>
    <t>T rev (y)</t>
  </si>
  <si>
    <t>a (AU)</t>
  </si>
  <si>
    <t>I (deg)</t>
  </si>
  <si>
    <t>last peri.</t>
  </si>
  <si>
    <t>perihelion v</t>
  </si>
  <si>
    <t>day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</si>
</sst>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5"/>
      <color indexed="12"/>
      <name val="Geneva"/>
      <family val="0"/>
    </font>
    <font>
      <sz val="9"/>
      <name val="Geneva"/>
      <family val="0"/>
    </font>
    <font>
      <b/>
      <i/>
      <sz val="10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 quotePrefix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3" xfId="0" applyFont="1" applyBorder="1" applyAlignment="1">
      <alignment/>
    </xf>
    <xf numFmtId="14" fontId="8" fillId="0" borderId="4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14" fontId="8" fillId="0" borderId="0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11" fontId="8" fillId="0" borderId="6" xfId="0" applyNumberFormat="1" applyFont="1" applyBorder="1" applyAlignment="1">
      <alignment/>
    </xf>
    <xf numFmtId="11" fontId="8" fillId="0" borderId="8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3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pluto!$A$4:$A$316</c:f>
              <c:numCache/>
            </c:numRef>
          </c:xVal>
          <c:yVal>
            <c:numRef>
              <c:f>pluto!$E$4:$E$316</c:f>
              <c:numCache/>
            </c:numRef>
          </c:yVal>
          <c:smooth val="0"/>
        </c:ser>
        <c:ser>
          <c:idx val="4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pluto!$A$4:$A$316</c:f>
              <c:numCache/>
            </c:numRef>
          </c:xVal>
          <c:yVal>
            <c:numRef>
              <c:f>pluto!$F$4:$F$316</c:f>
              <c:numCache/>
            </c:numRef>
          </c:yVal>
          <c:smooth val="0"/>
        </c:ser>
        <c:axId val="17744651"/>
        <c:axId val="25484132"/>
      </c:scatterChart>
      <c:valAx>
        <c:axId val="1774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84132"/>
        <c:crosses val="autoZero"/>
        <c:crossBetween val="midCat"/>
        <c:dispUnits/>
      </c:valAx>
      <c:valAx>
        <c:axId val="25484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446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8</xdr:row>
      <xdr:rowOff>76200</xdr:rowOff>
    </xdr:from>
    <xdr:to>
      <xdr:col>13</xdr:col>
      <xdr:colOff>19050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5934075" y="1371600"/>
        <a:ext cx="49815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150" zoomScaleNormal="150" workbookViewId="0" topLeftCell="A13">
      <selection activeCell="E15" sqref="E15"/>
    </sheetView>
  </sheetViews>
  <sheetFormatPr defaultColWidth="11.00390625" defaultRowHeight="12.75"/>
  <cols>
    <col min="1" max="1" width="7.125" style="8" customWidth="1"/>
    <col min="2" max="3" width="9.00390625" style="8" customWidth="1"/>
    <col min="4" max="4" width="9.125" style="8" customWidth="1"/>
    <col min="5" max="5" width="7.25390625" style="8" customWidth="1"/>
    <col min="6" max="6" width="12.125" style="8" customWidth="1"/>
    <col min="7" max="7" width="7.00390625" style="8" customWidth="1"/>
    <col min="8" max="16384" width="10.75390625" style="8" customWidth="1"/>
  </cols>
  <sheetData>
    <row r="1" spans="1:7" ht="12">
      <c r="A1" s="1" t="s">
        <v>0</v>
      </c>
      <c r="B1" s="1" t="s">
        <v>42</v>
      </c>
      <c r="C1" s="1" t="s">
        <v>16</v>
      </c>
      <c r="D1" s="1" t="s">
        <v>41</v>
      </c>
      <c r="E1" s="1" t="s">
        <v>43</v>
      </c>
      <c r="F1" s="1" t="s">
        <v>28</v>
      </c>
      <c r="G1" s="1" t="s">
        <v>1</v>
      </c>
    </row>
    <row r="2" spans="1:7" ht="12">
      <c r="A2" s="2" t="s">
        <v>2</v>
      </c>
      <c r="B2" s="3">
        <v>0.387098</v>
      </c>
      <c r="C2" s="3">
        <f>0.205635</f>
        <v>0.205635</v>
      </c>
      <c r="D2" s="3">
        <v>0.241</v>
      </c>
      <c r="E2" s="3">
        <v>7</v>
      </c>
      <c r="F2" s="3">
        <v>77.45</v>
      </c>
      <c r="G2" s="3">
        <v>0.0558</v>
      </c>
    </row>
    <row r="3" spans="1:7" ht="12">
      <c r="A3" s="2" t="s">
        <v>3</v>
      </c>
      <c r="B3" s="3">
        <v>0.7233</v>
      </c>
      <c r="C3" s="3">
        <v>0.006773</v>
      </c>
      <c r="D3" s="3">
        <v>0.615</v>
      </c>
      <c r="E3" s="3">
        <v>3.39</v>
      </c>
      <c r="F3" s="3">
        <v>131.57</v>
      </c>
      <c r="G3" s="3">
        <v>0.815</v>
      </c>
    </row>
    <row r="4" spans="1:7" ht="12">
      <c r="A4" s="2" t="s">
        <v>4</v>
      </c>
      <c r="B4" s="3">
        <v>1</v>
      </c>
      <c r="C4" s="3">
        <v>0.016709</v>
      </c>
      <c r="D4" s="3">
        <v>1</v>
      </c>
      <c r="E4" s="3">
        <v>0</v>
      </c>
      <c r="F4" s="3">
        <v>282.94</v>
      </c>
      <c r="G4" s="3">
        <v>1</v>
      </c>
    </row>
    <row r="5" spans="1:7" ht="12">
      <c r="A5" s="2" t="s">
        <v>5</v>
      </c>
      <c r="B5" s="3">
        <v>1.5236</v>
      </c>
      <c r="C5" s="3">
        <v>0.093405</v>
      </c>
      <c r="D5" s="3">
        <v>1.88</v>
      </c>
      <c r="E5" s="3">
        <v>1.85</v>
      </c>
      <c r="F5" s="3">
        <v>336.06</v>
      </c>
      <c r="G5" s="3">
        <v>0.107</v>
      </c>
    </row>
    <row r="6" spans="1:7" ht="12">
      <c r="A6" s="2" t="s">
        <v>6</v>
      </c>
      <c r="B6" s="3">
        <v>5.20256</v>
      </c>
      <c r="C6" s="3">
        <v>0.048498</v>
      </c>
      <c r="D6" s="3">
        <v>11.9</v>
      </c>
      <c r="E6" s="3">
        <v>1.3</v>
      </c>
      <c r="F6" s="3">
        <v>14.33</v>
      </c>
      <c r="G6" s="3">
        <v>318</v>
      </c>
    </row>
    <row r="7" spans="1:7" ht="12">
      <c r="A7" s="2" t="s">
        <v>8</v>
      </c>
      <c r="B7" s="3">
        <v>9.55475</v>
      </c>
      <c r="C7" s="3">
        <v>0.05546</v>
      </c>
      <c r="D7" s="3">
        <v>29.5</v>
      </c>
      <c r="E7" s="3">
        <v>2.49</v>
      </c>
      <c r="F7" s="3">
        <v>93.05</v>
      </c>
      <c r="G7" s="3">
        <v>95.1</v>
      </c>
    </row>
    <row r="8" spans="1:7" ht="12">
      <c r="A8" s="2" t="s">
        <v>9</v>
      </c>
      <c r="B8" s="3">
        <v>19.18171</v>
      </c>
      <c r="C8" s="3">
        <v>0.047318</v>
      </c>
      <c r="D8" s="3">
        <v>84</v>
      </c>
      <c r="E8" s="3">
        <v>0.77</v>
      </c>
      <c r="F8" s="3">
        <v>93.18</v>
      </c>
      <c r="G8" s="3">
        <v>14.5</v>
      </c>
    </row>
    <row r="9" spans="1:7" ht="12">
      <c r="A9" s="2" t="s">
        <v>10</v>
      </c>
      <c r="B9" s="3">
        <v>30.05826</v>
      </c>
      <c r="C9" s="3">
        <v>0.008606</v>
      </c>
      <c r="D9" s="3">
        <v>165</v>
      </c>
      <c r="E9" s="4">
        <v>1.77</v>
      </c>
      <c r="F9" s="3">
        <v>44.63</v>
      </c>
      <c r="G9" s="3">
        <v>17.2</v>
      </c>
    </row>
    <row r="10" spans="1:7" ht="12.75" thickBot="1">
      <c r="A10" s="5" t="s">
        <v>11</v>
      </c>
      <c r="B10" s="6" t="s">
        <v>34</v>
      </c>
      <c r="C10" s="7" t="s">
        <v>35</v>
      </c>
      <c r="D10" s="6">
        <v>248</v>
      </c>
      <c r="E10" s="6">
        <v>17.2</v>
      </c>
      <c r="F10" s="7" t="s">
        <v>35</v>
      </c>
      <c r="G10" s="6">
        <v>0.01</v>
      </c>
    </row>
    <row r="12" ht="13.5" customHeight="1">
      <c r="B12" s="8" t="s">
        <v>40</v>
      </c>
    </row>
    <row r="13" ht="13.5" customHeight="1"/>
    <row r="14" spans="2:4" ht="13.5" customHeight="1">
      <c r="B14" s="9" t="s">
        <v>45</v>
      </c>
      <c r="C14" s="9" t="s">
        <v>44</v>
      </c>
      <c r="D14" s="9" t="s">
        <v>46</v>
      </c>
    </row>
    <row r="15" spans="1:4" ht="13.5" customHeight="1">
      <c r="A15" s="9" t="s">
        <v>2</v>
      </c>
      <c r="B15" s="10">
        <v>0.0292</v>
      </c>
      <c r="C15" s="11">
        <v>35150</v>
      </c>
      <c r="D15" s="12">
        <v>87</v>
      </c>
    </row>
    <row r="16" spans="1:4" ht="13.5" customHeight="1">
      <c r="A16" s="9" t="s">
        <v>3</v>
      </c>
      <c r="B16" s="13">
        <v>0.02029</v>
      </c>
      <c r="C16" s="14">
        <v>35258</v>
      </c>
      <c r="D16" s="15">
        <v>195</v>
      </c>
    </row>
    <row r="17" spans="1:4" ht="13.5" customHeight="1">
      <c r="A17" s="9" t="s">
        <v>4</v>
      </c>
      <c r="B17" s="13">
        <v>0.0172</v>
      </c>
      <c r="C17" s="14">
        <v>35067</v>
      </c>
      <c r="D17" s="15">
        <v>4</v>
      </c>
    </row>
    <row r="18" spans="1:4" ht="13.5" customHeight="1">
      <c r="A18" s="9" t="s">
        <v>5</v>
      </c>
      <c r="B18" s="13">
        <v>0.0139</v>
      </c>
      <c r="C18" s="14">
        <v>35027</v>
      </c>
      <c r="D18" s="15">
        <v>-36</v>
      </c>
    </row>
    <row r="19" spans="1:4" ht="13.5" customHeight="1">
      <c r="A19" s="9" t="s">
        <v>6</v>
      </c>
      <c r="B19" s="21">
        <v>0.00754</v>
      </c>
      <c r="C19" s="14">
        <v>34824</v>
      </c>
      <c r="D19" s="15">
        <v>-239</v>
      </c>
    </row>
    <row r="20" spans="1:4" ht="13.5" customHeight="1">
      <c r="A20" s="9" t="s">
        <v>8</v>
      </c>
      <c r="B20" s="21">
        <v>0.005578</v>
      </c>
      <c r="C20" s="14">
        <v>25586</v>
      </c>
      <c r="D20" s="15">
        <v>-9477</v>
      </c>
    </row>
    <row r="21" spans="1:4" ht="13.5" customHeight="1">
      <c r="A21" s="9" t="s">
        <v>9</v>
      </c>
      <c r="B21" s="21">
        <v>0.00394</v>
      </c>
      <c r="C21" s="14">
        <v>22903</v>
      </c>
      <c r="D21" s="15">
        <v>-12160</v>
      </c>
    </row>
    <row r="22" spans="1:4" ht="13.5" customHeight="1">
      <c r="A22" s="9" t="s">
        <v>10</v>
      </c>
      <c r="B22" s="22">
        <v>0.0027385</v>
      </c>
      <c r="C22" s="17" t="s">
        <v>36</v>
      </c>
      <c r="D22" s="18">
        <v>-43409</v>
      </c>
    </row>
    <row r="23" ht="13.5" customHeight="1"/>
    <row r="24" ht="12">
      <c r="B24" s="9" t="s">
        <v>39</v>
      </c>
    </row>
    <row r="25" ht="12">
      <c r="B25" s="8" t="s">
        <v>38</v>
      </c>
    </row>
    <row r="26" spans="2:7" ht="12">
      <c r="B26" s="9" t="s">
        <v>22</v>
      </c>
      <c r="C26" s="9" t="s">
        <v>7</v>
      </c>
      <c r="D26" s="9" t="s">
        <v>23</v>
      </c>
      <c r="E26" s="9" t="s">
        <v>25</v>
      </c>
      <c r="F26" s="9" t="s">
        <v>26</v>
      </c>
      <c r="G26" s="9" t="s">
        <v>27</v>
      </c>
    </row>
    <row r="27" spans="1:7" ht="12">
      <c r="A27" s="9" t="s">
        <v>2</v>
      </c>
      <c r="B27" s="10">
        <f>$B2*(1-$C2)*COS($F2*3.14159/180)*SIN((90+$E2)*3.14159/180)</f>
        <v>0.06631882156880031</v>
      </c>
      <c r="C27" s="19">
        <f>$B2*(1-$C2)*COS((90+$E2)*3.14159/180)</f>
        <v>-0.03747403357331752</v>
      </c>
      <c r="D27" s="19">
        <f>$B2*(1-$C2)*SIN($F2*3.14159/180)*SIN((90+$E2)*3.14159/180)</f>
        <v>0.2979127035314464</v>
      </c>
      <c r="E27" s="19">
        <f>-$B15*$D27/SQRT($B27*$B27+$D27*$D27)</f>
        <v>-0.028502310036617098</v>
      </c>
      <c r="F27" s="19">
        <v>0</v>
      </c>
      <c r="G27" s="12">
        <f>$B15*$B27/SQRT($B27*$B27+$D27*$D27)</f>
        <v>0.006344944647241301</v>
      </c>
    </row>
    <row r="28" spans="1:7" ht="12">
      <c r="A28" s="9" t="s">
        <v>3</v>
      </c>
      <c r="B28" s="13">
        <f>$B3*(1-$C3)*COS($F3*3.14159/180)*SIN((90+$E3)*3.14159/180)</f>
        <v>-0.4758488409025688</v>
      </c>
      <c r="C28" s="20">
        <f>$B3*(1-$C3)*COS((90+$E3)*3.14159/180)</f>
        <v>-0.04247961143126368</v>
      </c>
      <c r="D28" s="20">
        <f>$B3*(1-$C3)*SIN($F3*3.14159/180)*SIN((90+$E3)*3.14159/180)</f>
        <v>0.5365291120194661</v>
      </c>
      <c r="E28" s="20">
        <f>-$B16*$D28/SQRT($B28*$B28+$D28*$D28)</f>
        <v>-0.015179900721443861</v>
      </c>
      <c r="F28" s="20">
        <v>0</v>
      </c>
      <c r="G28" s="15">
        <f>$B16*$B28/SQRT($B28*$B28+$D28*$D28)</f>
        <v>-0.013463087093497837</v>
      </c>
    </row>
    <row r="29" spans="1:7" ht="12">
      <c r="A29" s="9" t="s">
        <v>4</v>
      </c>
      <c r="B29" s="13">
        <f aca="true" t="shared" si="0" ref="B29:B34">$B4*(1-$C4)*COS($F4*3.14159/180)*SIN((90+$E4)*3.14159/180)</f>
        <v>0.22018491999433762</v>
      </c>
      <c r="C29" s="20">
        <f aca="true" t="shared" si="1" ref="C29:C34">$B4*(1-$C4)*COS((90+$E4)*3.14159/180)</f>
        <v>1.304625480748946E-06</v>
      </c>
      <c r="D29" s="20">
        <f aca="true" t="shared" si="2" ref="D29:D34">$B4*(1-$C4)*SIN($F4*3.14159/180)*SIN((90+$E4)*3.14159/180)</f>
        <v>-0.9583213405149574</v>
      </c>
      <c r="E29" s="20">
        <f aca="true" t="shared" si="3" ref="E29:E34">-$B17*$D29/SQRT($B29*$B29+$D29*$D29)</f>
        <v>0.016763223762723118</v>
      </c>
      <c r="F29" s="20">
        <v>0</v>
      </c>
      <c r="G29" s="15">
        <f aca="true" t="shared" si="4" ref="G29:G34">$B17*$B29/SQRT($B29*$B29+$D29*$D29)</f>
        <v>0.0038515359378921807</v>
      </c>
    </row>
    <row r="30" spans="1:7" ht="12">
      <c r="A30" s="9" t="s">
        <v>5</v>
      </c>
      <c r="B30" s="13">
        <f t="shared" si="0"/>
        <v>1.2617964004845046</v>
      </c>
      <c r="C30" s="20">
        <f t="shared" si="1"/>
        <v>-0.044590229496223606</v>
      </c>
      <c r="D30" s="20">
        <f t="shared" si="2"/>
        <v>-0.5602128938070184</v>
      </c>
      <c r="E30" s="20">
        <f t="shared" si="3"/>
        <v>0.00564040157127814</v>
      </c>
      <c r="F30" s="20">
        <v>0</v>
      </c>
      <c r="G30" s="15">
        <f t="shared" si="4"/>
        <v>0.01270416743099378</v>
      </c>
    </row>
    <row r="31" spans="1:7" ht="12">
      <c r="A31" s="9" t="s">
        <v>6</v>
      </c>
      <c r="B31" s="13">
        <f t="shared" si="0"/>
        <v>4.794991522473734</v>
      </c>
      <c r="C31" s="20">
        <f t="shared" si="1"/>
        <v>-0.1123012267132854</v>
      </c>
      <c r="D31" s="20">
        <f t="shared" si="2"/>
        <v>1.2249010658858845</v>
      </c>
      <c r="E31" s="20">
        <f t="shared" si="3"/>
        <v>-0.0018661963680569147</v>
      </c>
      <c r="F31" s="20">
        <v>0</v>
      </c>
      <c r="G31" s="15">
        <f t="shared" si="4"/>
        <v>0.0073054028715637</v>
      </c>
    </row>
    <row r="32" spans="1:7" ht="12">
      <c r="A32" s="9" t="s">
        <v>8</v>
      </c>
      <c r="B32" s="13">
        <f t="shared" si="0"/>
        <v>-0.47972279855279604</v>
      </c>
      <c r="C32" s="20">
        <f t="shared" si="1"/>
        <v>-0.39207221443351553</v>
      </c>
      <c r="D32" s="20">
        <f t="shared" si="2"/>
        <v>9.003551898442069</v>
      </c>
      <c r="E32" s="20">
        <f t="shared" si="3"/>
        <v>-0.005570099074026736</v>
      </c>
      <c r="F32" s="20">
        <v>0</v>
      </c>
      <c r="G32" s="15">
        <f t="shared" si="4"/>
        <v>-0.00029678326355522106</v>
      </c>
    </row>
    <row r="33" spans="1:7" ht="12">
      <c r="A33" s="9" t="s">
        <v>9</v>
      </c>
      <c r="B33" s="13">
        <f t="shared" si="0"/>
        <v>-1.0136005269016175</v>
      </c>
      <c r="C33" s="20">
        <f t="shared" si="1"/>
        <v>-0.24555402509418067</v>
      </c>
      <c r="D33" s="20">
        <f t="shared" si="2"/>
        <v>18.244285295323348</v>
      </c>
      <c r="E33" s="20">
        <f t="shared" si="3"/>
        <v>-0.0039339334438443325</v>
      </c>
      <c r="F33" s="20">
        <v>0</v>
      </c>
      <c r="G33" s="15">
        <f t="shared" si="4"/>
        <v>-0.00021855813735266626</v>
      </c>
    </row>
    <row r="34" spans="1:7" ht="12">
      <c r="A34" s="9" t="s">
        <v>10</v>
      </c>
      <c r="B34" s="16">
        <f t="shared" si="0"/>
        <v>21.197013616271658</v>
      </c>
      <c r="C34" s="17">
        <f t="shared" si="1"/>
        <v>-0.9203916368927317</v>
      </c>
      <c r="D34" s="17">
        <f t="shared" si="2"/>
        <v>20.924970217052206</v>
      </c>
      <c r="E34" s="17">
        <f t="shared" si="3"/>
        <v>-0.0019238655462739526</v>
      </c>
      <c r="F34" s="17">
        <v>0</v>
      </c>
      <c r="G34" s="18">
        <f t="shared" si="4"/>
        <v>0.001948877525618279</v>
      </c>
    </row>
    <row r="36" ht="12">
      <c r="B36" s="8" t="s">
        <v>37</v>
      </c>
    </row>
    <row r="37" spans="2:7" ht="12">
      <c r="B37" s="9" t="s">
        <v>22</v>
      </c>
      <c r="C37" s="9" t="s">
        <v>7</v>
      </c>
      <c r="D37" s="9" t="s">
        <v>23</v>
      </c>
      <c r="E37" s="9" t="s">
        <v>25</v>
      </c>
      <c r="F37" s="9" t="s">
        <v>26</v>
      </c>
      <c r="G37" s="9" t="s">
        <v>27</v>
      </c>
    </row>
    <row r="38" spans="1:7" ht="12">
      <c r="A38" s="9" t="s">
        <v>2</v>
      </c>
      <c r="B38" s="10"/>
      <c r="C38" s="19"/>
      <c r="D38" s="19"/>
      <c r="E38" s="19"/>
      <c r="F38" s="19"/>
      <c r="G38" s="12"/>
    </row>
    <row r="39" spans="1:7" ht="12">
      <c r="A39" s="9" t="s">
        <v>3</v>
      </c>
      <c r="B39" s="13"/>
      <c r="C39" s="20"/>
      <c r="D39" s="20"/>
      <c r="E39" s="20"/>
      <c r="F39" s="20"/>
      <c r="G39" s="15"/>
    </row>
    <row r="40" spans="1:7" ht="12">
      <c r="A40" s="9" t="s">
        <v>4</v>
      </c>
      <c r="B40" s="13"/>
      <c r="C40" s="20"/>
      <c r="D40" s="20"/>
      <c r="E40" s="20"/>
      <c r="F40" s="20"/>
      <c r="G40" s="15"/>
    </row>
    <row r="41" spans="1:7" ht="12">
      <c r="A41" s="9" t="s">
        <v>5</v>
      </c>
      <c r="B41" s="13"/>
      <c r="C41" s="20"/>
      <c r="D41" s="20"/>
      <c r="E41" s="20"/>
      <c r="F41" s="20"/>
      <c r="G41" s="15"/>
    </row>
    <row r="42" spans="1:7" ht="12">
      <c r="A42" s="9" t="s">
        <v>6</v>
      </c>
      <c r="B42" s="13"/>
      <c r="C42" s="20"/>
      <c r="D42" s="20"/>
      <c r="E42" s="20"/>
      <c r="F42" s="20"/>
      <c r="G42" s="15"/>
    </row>
    <row r="43" spans="1:7" ht="12">
      <c r="A43" s="9" t="s">
        <v>8</v>
      </c>
      <c r="B43" s="13"/>
      <c r="C43" s="20"/>
      <c r="D43" s="20"/>
      <c r="E43" s="20"/>
      <c r="F43" s="20"/>
      <c r="G43" s="15"/>
    </row>
    <row r="44" spans="1:7" ht="12">
      <c r="A44" s="9" t="s">
        <v>9</v>
      </c>
      <c r="B44" s="13"/>
      <c r="C44" s="20"/>
      <c r="D44" s="20"/>
      <c r="E44" s="20"/>
      <c r="F44" s="20"/>
      <c r="G44" s="15"/>
    </row>
    <row r="45" spans="1:7" ht="12">
      <c r="A45" s="9" t="s">
        <v>10</v>
      </c>
      <c r="B45" s="16"/>
      <c r="C45" s="17"/>
      <c r="D45" s="17"/>
      <c r="E45" s="17"/>
      <c r="F45" s="17"/>
      <c r="G45" s="18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6"/>
  <sheetViews>
    <sheetView workbookViewId="0" topLeftCell="A1">
      <selection activeCell="E13" sqref="E13"/>
    </sheetView>
  </sheetViews>
  <sheetFormatPr defaultColWidth="11.00390625" defaultRowHeight="12.75"/>
  <sheetData>
    <row r="1" spans="1:7" ht="12.75">
      <c r="A1" t="s">
        <v>32</v>
      </c>
      <c r="C1">
        <v>-50</v>
      </c>
      <c r="G1">
        <f>100000/360</f>
        <v>277.77777777777777</v>
      </c>
    </row>
    <row r="3" spans="1:6" ht="12.75">
      <c r="A3" t="s">
        <v>12</v>
      </c>
      <c r="B3" t="s">
        <v>29</v>
      </c>
      <c r="C3" t="s">
        <v>30</v>
      </c>
      <c r="D3" t="s">
        <v>31</v>
      </c>
      <c r="E3" t="s">
        <v>33</v>
      </c>
      <c r="F3" t="s">
        <v>24</v>
      </c>
    </row>
    <row r="4" spans="1:6" ht="12.75">
      <c r="A4">
        <v>0</v>
      </c>
      <c r="B4">
        <f>50.03+0.033459652*A4</f>
        <v>50.03</v>
      </c>
      <c r="C4">
        <f>238.95+0.003968789*A4</f>
        <v>238.95</v>
      </c>
      <c r="D4">
        <f>MOD(238.9508+0.00400703*A4-19.799*SIN(C4)+19.848*COS(C4)+0.897*SIN(2*C4)-4.956*COS(2*C4)+0.61*SIN(3*C4)+1.211*COS(3*C4)-0.341*SIN(4*C4)-0.19*COS(4*C4)+0.128*SIN(5*C4)-0.034*COS(5*C4)-0.038*SIN(6*C4)+0.031*COS(6*C4)+0.02*SIN(B4-C4)-0.01*COS(B4-C4),360)</f>
        <v>251.47339570140716</v>
      </c>
      <c r="E4">
        <f>-3.9082-5.453*SIN(C4)-14.975*COS(C4)+3.527*SIN(2*C4)+1.673*COS(2*C4)-1.051*SIN(3*C4)+0.328*COS(3*C4)+0.179*SIN(4*C4)-0.292*COS(4*C4)+0.019*SIN(5*C4)+0.1*COS(5*C4)-0.031*SIN(6*C4)-0.026*COS(6*C4)+0.011*COS(B4-C4)</f>
        <v>-17.117047297598738</v>
      </c>
      <c r="F4">
        <f>40.72+6.68*SIN(C4)+6.9*COS(C4)-1.18*SIN(2*C4)-0.03*COS(2*C4)+0.15*SIN(3*C4)-0.14*COS(3*C4)</f>
        <v>48.251089391279514</v>
      </c>
    </row>
    <row r="5" spans="1:6" ht="12.75">
      <c r="A5">
        <f>A4+C$1</f>
        <v>-50</v>
      </c>
      <c r="B5">
        <f aca="true" t="shared" si="0" ref="B5:B239">50.03+0.033459652*A5</f>
        <v>48.357017400000004</v>
      </c>
      <c r="C5">
        <f aca="true" t="shared" si="1" ref="C5:C209">238.95+0.003968789*A5</f>
        <v>238.75156055</v>
      </c>
      <c r="D5">
        <f aca="true" t="shared" si="2" ref="D5:D239">MOD(238.9508+0.00400703*A5-19.799*SIN(C5)+19.848*COS(C5)+0.897*SIN(2*C5)-4.956*COS(2*C5)+0.61*SIN(3*C5)+1.211*COS(3*C5)-0.341*SIN(4*C5)-0.19*COS(4*C5)+0.128*SIN(5*C5)-0.034*COS(5*C5)-0.038*SIN(6*C5)+0.031*COS(6*C5)+0.02*SIN(B5-C5)-0.01*COS(B5-C5),360)</f>
        <v>254.80675470057068</v>
      </c>
      <c r="E5">
        <f aca="true" t="shared" si="3" ref="E5:E209">-3.9082-5.453*SIN(C5)-14.975*COS(C5)+3.527*SIN(2*C5)+1.673*COS(2*C5)-1.051*SIN(3*C5)+0.328*COS(3*C5)+0.179*SIN(4*C5)-0.292*COS(4*C5)+0.019*SIN(5*C5)+0.1*COS(5*C5)-0.031*SIN(6*C5)-0.026*COS(6*C5)+0.011*COS(B5-C5)</f>
        <v>-17.094577094436076</v>
      </c>
      <c r="F5">
        <f aca="true" t="shared" si="4" ref="F5:F209">40.72+6.68*SIN(C5)+6.9*COS(C5)-1.18*SIN(2*C5)-0.03*COS(2*C5)+0.15*SIN(3*C5)-0.14*COS(3*C5)</f>
        <v>47.4045271246428</v>
      </c>
    </row>
    <row r="6" spans="1:6" ht="12.75">
      <c r="A6">
        <f aca="true" t="shared" si="5" ref="A6:A240">A5+C$1</f>
        <v>-100</v>
      </c>
      <c r="B6">
        <f t="shared" si="0"/>
        <v>46.6840348</v>
      </c>
      <c r="C6">
        <f t="shared" si="1"/>
        <v>238.5531211</v>
      </c>
      <c r="D6">
        <f t="shared" si="2"/>
        <v>257.84496432782754</v>
      </c>
      <c r="E6">
        <f t="shared" si="3"/>
        <v>-16.733552118840493</v>
      </c>
      <c r="F6">
        <f t="shared" si="4"/>
        <v>46.3404448608785</v>
      </c>
    </row>
    <row r="7" spans="1:6" ht="12.75">
      <c r="A7">
        <f t="shared" si="5"/>
        <v>-150</v>
      </c>
      <c r="B7">
        <f t="shared" si="0"/>
        <v>45.0110522</v>
      </c>
      <c r="C7">
        <f t="shared" si="1"/>
        <v>238.35468164999997</v>
      </c>
      <c r="D7">
        <f t="shared" si="2"/>
        <v>260.4639134973293</v>
      </c>
      <c r="E7">
        <f t="shared" si="3"/>
        <v>-16.002515866558547</v>
      </c>
      <c r="F7">
        <f t="shared" si="4"/>
        <v>45.06490448188245</v>
      </c>
    </row>
    <row r="8" spans="1:6" ht="12.75">
      <c r="A8">
        <f t="shared" si="5"/>
        <v>-200</v>
      </c>
      <c r="B8">
        <f t="shared" si="0"/>
        <v>43.338069600000004</v>
      </c>
      <c r="C8">
        <f t="shared" si="1"/>
        <v>238.15624219999998</v>
      </c>
      <c r="D8">
        <f t="shared" si="2"/>
        <v>262.5904965330902</v>
      </c>
      <c r="E8">
        <f t="shared" si="3"/>
        <v>-14.875020574736121</v>
      </c>
      <c r="F8">
        <f t="shared" si="4"/>
        <v>43.579277049114076</v>
      </c>
    </row>
    <row r="9" spans="1:6" ht="12.75">
      <c r="A9">
        <f t="shared" si="5"/>
        <v>-250</v>
      </c>
      <c r="B9">
        <f t="shared" si="0"/>
        <v>41.665087</v>
      </c>
      <c r="C9">
        <f t="shared" si="1"/>
        <v>237.95780274999998</v>
      </c>
      <c r="D9">
        <f t="shared" si="2"/>
        <v>264.1806776611346</v>
      </c>
      <c r="E9">
        <f t="shared" si="3"/>
        <v>-13.287110691158382</v>
      </c>
      <c r="F9">
        <f t="shared" si="4"/>
        <v>41.88846002670081</v>
      </c>
    </row>
    <row r="10" spans="1:6" ht="12.75">
      <c r="A10">
        <f t="shared" si="5"/>
        <v>-300</v>
      </c>
      <c r="B10">
        <f t="shared" si="0"/>
        <v>39.9921044</v>
      </c>
      <c r="C10">
        <f t="shared" si="1"/>
        <v>237.7593633</v>
      </c>
      <c r="D10">
        <f t="shared" si="2"/>
        <v>265.1057829768251</v>
      </c>
      <c r="E10">
        <f t="shared" si="3"/>
        <v>-11.14121976134446</v>
      </c>
      <c r="F10">
        <f t="shared" si="4"/>
        <v>40.013429033016166</v>
      </c>
    </row>
    <row r="11" spans="1:6" ht="12.75">
      <c r="A11">
        <f t="shared" si="5"/>
        <v>-350</v>
      </c>
      <c r="B11">
        <f t="shared" si="0"/>
        <v>38.319121800000005</v>
      </c>
      <c r="C11">
        <f t="shared" si="1"/>
        <v>237.56092385</v>
      </c>
      <c r="D11">
        <f t="shared" si="2"/>
        <v>265.1439625164123</v>
      </c>
      <c r="E11">
        <f t="shared" si="3"/>
        <v>-8.36534906142575</v>
      </c>
      <c r="F11">
        <f t="shared" si="4"/>
        <v>38.00412247126609</v>
      </c>
    </row>
    <row r="12" spans="1:6" ht="12.75">
      <c r="A12">
        <f t="shared" si="5"/>
        <v>-400</v>
      </c>
      <c r="B12">
        <f t="shared" si="0"/>
        <v>36.6461392</v>
      </c>
      <c r="C12">
        <f t="shared" si="1"/>
        <v>237.3624844</v>
      </c>
      <c r="D12">
        <f t="shared" si="2"/>
        <v>264.0912762151532</v>
      </c>
      <c r="E12">
        <f t="shared" si="3"/>
        <v>-4.94189091297805</v>
      </c>
      <c r="F12">
        <f t="shared" si="4"/>
        <v>35.94773361673704</v>
      </c>
    </row>
    <row r="13" spans="1:6" ht="12.75">
      <c r="A13">
        <f t="shared" si="5"/>
        <v>-450</v>
      </c>
      <c r="B13">
        <f t="shared" si="0"/>
        <v>34.9731566</v>
      </c>
      <c r="C13">
        <f t="shared" si="1"/>
        <v>237.16404494999998</v>
      </c>
      <c r="D13">
        <f t="shared" si="2"/>
        <v>261.78458966359193</v>
      </c>
      <c r="E13">
        <f t="shared" si="3"/>
        <v>-0.8882297198483259</v>
      </c>
      <c r="F13">
        <f t="shared" si="4"/>
        <v>33.9682288169013</v>
      </c>
    </row>
    <row r="14" spans="1:6" ht="12.75">
      <c r="A14">
        <f t="shared" si="5"/>
        <v>-500</v>
      </c>
      <c r="B14">
        <f t="shared" si="0"/>
        <v>33.300174</v>
      </c>
      <c r="C14">
        <f t="shared" si="1"/>
        <v>236.96560549999998</v>
      </c>
      <c r="D14">
        <f t="shared" si="2"/>
        <v>257.9918614829209</v>
      </c>
      <c r="E14">
        <f t="shared" si="3"/>
        <v>3.6976753486507667</v>
      </c>
      <c r="F14">
        <f t="shared" si="4"/>
        <v>32.21519638297409</v>
      </c>
    </row>
    <row r="15" spans="1:6" ht="12.75">
      <c r="A15">
        <f t="shared" si="5"/>
        <v>-550</v>
      </c>
      <c r="B15">
        <f t="shared" si="0"/>
        <v>31.6271914</v>
      </c>
      <c r="C15">
        <f t="shared" si="1"/>
        <v>236.76716605</v>
      </c>
      <c r="D15">
        <f t="shared" si="2"/>
        <v>252.42846697005743</v>
      </c>
      <c r="E15">
        <f t="shared" si="3"/>
        <v>8.48167885790892</v>
      </c>
      <c r="F15">
        <f t="shared" si="4"/>
        <v>30.843290032808188</v>
      </c>
    </row>
    <row r="16" spans="1:6" ht="12.75">
      <c r="A16">
        <f t="shared" si="5"/>
        <v>-600</v>
      </c>
      <c r="B16">
        <f t="shared" si="0"/>
        <v>29.9542088</v>
      </c>
      <c r="C16">
        <f t="shared" si="1"/>
        <v>236.5687266</v>
      </c>
      <c r="D16">
        <f t="shared" si="2"/>
        <v>245.05368356872094</v>
      </c>
      <c r="E16">
        <f t="shared" si="3"/>
        <v>12.805192405280925</v>
      </c>
      <c r="F16">
        <f t="shared" si="4"/>
        <v>29.986563916074143</v>
      </c>
    </row>
    <row r="17" spans="1:6" ht="12.75">
      <c r="A17">
        <f t="shared" si="5"/>
        <v>-650</v>
      </c>
      <c r="B17">
        <f t="shared" si="0"/>
        <v>28.281226200000003</v>
      </c>
      <c r="C17">
        <f aca="true" t="shared" si="6" ref="C17:C35">238.95+0.003968789*A17</f>
        <v>236.37028715</v>
      </c>
      <c r="D17">
        <f aca="true" t="shared" si="7" ref="D17:D35">MOD(238.9508+0.00400703*A17-19.799*SIN(C17)+19.848*COS(C17)+0.897*SIN(2*C17)-4.956*COS(2*C17)+0.61*SIN(3*C17)+1.211*COS(3*C17)-0.341*SIN(4*C17)-0.19*COS(4*C17)+0.128*SIN(5*C17)-0.034*COS(5*C17)-0.038*SIN(6*C17)+0.031*COS(6*C17)+0.02*SIN(B17-C17)-0.01*COS(B17-C17),360)</f>
        <v>236.3817954349916</v>
      </c>
      <c r="E17">
        <f aca="true" t="shared" si="8" ref="E17:E35">-3.9082-5.453*SIN(C17)-14.975*COS(C17)+3.527*SIN(2*C17)+1.673*COS(2*C17)-1.051*SIN(3*C17)+0.328*COS(3*C17)+0.179*SIN(4*C17)-0.292*COS(4*C17)+0.019*SIN(5*C17)+0.1*COS(5*C17)-0.031*SIN(6*C17)-0.026*COS(6*C17)+0.011*COS(B17-C17)</f>
        <v>15.867902549045969</v>
      </c>
      <c r="F17">
        <f aca="true" t="shared" si="9" ref="F17:F35">40.72+6.68*SIN(C17)+6.9*COS(C17)-1.18*SIN(2*C17)-0.03*COS(2*C17)+0.15*SIN(3*C17)-0.14*COS(3*C17)</f>
        <v>29.733902819724065</v>
      </c>
    </row>
    <row r="18" spans="1:6" ht="12.75">
      <c r="A18">
        <f t="shared" si="5"/>
        <v>-700</v>
      </c>
      <c r="B18">
        <f t="shared" si="0"/>
        <v>26.6082436</v>
      </c>
      <c r="C18">
        <f t="shared" si="6"/>
        <v>236.1718477</v>
      </c>
      <c r="D18">
        <f t="shared" si="7"/>
        <v>227.4369656849773</v>
      </c>
      <c r="E18">
        <f t="shared" si="8"/>
        <v>17.106864676599244</v>
      </c>
      <c r="F18">
        <f t="shared" si="9"/>
        <v>30.111866672507553</v>
      </c>
    </row>
    <row r="19" spans="1:6" ht="12.75">
      <c r="A19">
        <f t="shared" si="5"/>
        <v>-750</v>
      </c>
      <c r="B19">
        <f t="shared" si="0"/>
        <v>24.935261</v>
      </c>
      <c r="C19">
        <f t="shared" si="6"/>
        <v>235.97340824999998</v>
      </c>
      <c r="D19">
        <f t="shared" si="7"/>
        <v>219.35789467301103</v>
      </c>
      <c r="E19">
        <f t="shared" si="8"/>
        <v>16.461839279546027</v>
      </c>
      <c r="F19">
        <f t="shared" si="9"/>
        <v>31.079493898938185</v>
      </c>
    </row>
    <row r="20" spans="1:6" ht="12.75">
      <c r="A20">
        <f t="shared" si="5"/>
        <v>-800</v>
      </c>
      <c r="B20">
        <f t="shared" si="0"/>
        <v>23.262278400000003</v>
      </c>
      <c r="C20">
        <f t="shared" si="6"/>
        <v>235.77496879999998</v>
      </c>
      <c r="D20">
        <f t="shared" si="7"/>
        <v>212.98663540829108</v>
      </c>
      <c r="E20">
        <f t="shared" si="8"/>
        <v>14.329540786339395</v>
      </c>
      <c r="F20">
        <f t="shared" si="9"/>
        <v>32.53645249035189</v>
      </c>
    </row>
    <row r="21" spans="1:6" ht="12.75">
      <c r="A21">
        <f t="shared" si="5"/>
        <v>-850</v>
      </c>
      <c r="B21">
        <f t="shared" si="0"/>
        <v>21.589295800000002</v>
      </c>
      <c r="C21">
        <f t="shared" si="6"/>
        <v>235.57652935</v>
      </c>
      <c r="D21">
        <f t="shared" si="7"/>
        <v>208.68308629053018</v>
      </c>
      <c r="E21">
        <f t="shared" si="8"/>
        <v>11.304364059470224</v>
      </c>
      <c r="F21">
        <f t="shared" si="9"/>
        <v>34.34234777964623</v>
      </c>
    </row>
    <row r="22" spans="1:6" ht="12.75">
      <c r="A22">
        <f t="shared" si="5"/>
        <v>-900</v>
      </c>
      <c r="B22">
        <f t="shared" si="0"/>
        <v>19.9163132</v>
      </c>
      <c r="C22">
        <f t="shared" si="6"/>
        <v>235.3780899</v>
      </c>
      <c r="D22">
        <f t="shared" si="7"/>
        <v>206.3590000833791</v>
      </c>
      <c r="E22">
        <f t="shared" si="8"/>
        <v>7.925578688267345</v>
      </c>
      <c r="F22">
        <f t="shared" si="9"/>
        <v>36.34208668072666</v>
      </c>
    </row>
    <row r="23" spans="1:6" ht="12.75">
      <c r="A23">
        <f t="shared" si="5"/>
        <v>-950</v>
      </c>
      <c r="B23">
        <f t="shared" si="0"/>
        <v>18.2433306</v>
      </c>
      <c r="C23">
        <f t="shared" si="6"/>
        <v>235.17965045</v>
      </c>
      <c r="D23">
        <f t="shared" si="7"/>
        <v>205.65298973258152</v>
      </c>
      <c r="E23">
        <f t="shared" si="8"/>
        <v>4.54938254267602</v>
      </c>
      <c r="F23">
        <f t="shared" si="9"/>
        <v>38.39083614524225</v>
      </c>
    </row>
    <row r="24" spans="1:6" ht="12.75">
      <c r="A24">
        <f t="shared" si="5"/>
        <v>-1000</v>
      </c>
      <c r="B24">
        <f t="shared" si="0"/>
        <v>16.570348000000003</v>
      </c>
      <c r="C24">
        <f t="shared" si="6"/>
        <v>234.981211</v>
      </c>
      <c r="D24">
        <f t="shared" si="7"/>
        <v>206.17175545714844</v>
      </c>
      <c r="E24">
        <f t="shared" si="8"/>
        <v>1.3448324687316626</v>
      </c>
      <c r="F24">
        <f t="shared" si="9"/>
        <v>40.37267402577953</v>
      </c>
    </row>
    <row r="25" spans="1:6" ht="12.75">
      <c r="A25">
        <f t="shared" si="5"/>
        <v>-1050</v>
      </c>
      <c r="B25">
        <f t="shared" si="0"/>
        <v>14.897365399999998</v>
      </c>
      <c r="C25">
        <f t="shared" si="6"/>
        <v>234.78277154999998</v>
      </c>
      <c r="D25">
        <f t="shared" si="7"/>
        <v>207.65263684087483</v>
      </c>
      <c r="E25">
        <f t="shared" si="8"/>
        <v>-1.62992458812789</v>
      </c>
      <c r="F25">
        <f t="shared" si="9"/>
        <v>42.2092719881766</v>
      </c>
    </row>
    <row r="26" spans="1:6" ht="12.75">
      <c r="A26">
        <f t="shared" si="5"/>
        <v>-1100</v>
      </c>
      <c r="B26">
        <f t="shared" si="0"/>
        <v>13.2243828</v>
      </c>
      <c r="C26">
        <f t="shared" si="6"/>
        <v>234.58433209999998</v>
      </c>
      <c r="D26">
        <f t="shared" si="7"/>
        <v>209.92888547461905</v>
      </c>
      <c r="E26">
        <f t="shared" si="8"/>
        <v>-4.341423512210882</v>
      </c>
      <c r="F26">
        <f t="shared" si="9"/>
        <v>43.85810446344694</v>
      </c>
    </row>
    <row r="27" spans="1:6" ht="12.75">
      <c r="A27">
        <f t="shared" si="5"/>
        <v>-1150</v>
      </c>
      <c r="B27">
        <f t="shared" si="0"/>
        <v>11.551400200000003</v>
      </c>
      <c r="C27">
        <f t="shared" si="6"/>
        <v>234.38589265</v>
      </c>
      <c r="D27">
        <f t="shared" si="7"/>
        <v>212.80302359418232</v>
      </c>
      <c r="E27">
        <f t="shared" si="8"/>
        <v>-6.758174705927999</v>
      </c>
      <c r="F27">
        <f t="shared" si="9"/>
        <v>45.30271330226791</v>
      </c>
    </row>
    <row r="28" spans="1:6" ht="12.75">
      <c r="A28">
        <f t="shared" si="5"/>
        <v>-1200</v>
      </c>
      <c r="B28">
        <f t="shared" si="0"/>
        <v>9.878417599999999</v>
      </c>
      <c r="C28">
        <f t="shared" si="6"/>
        <v>234.1874532</v>
      </c>
      <c r="D28">
        <f t="shared" si="7"/>
        <v>216.0483853191019</v>
      </c>
      <c r="E28">
        <f t="shared" si="8"/>
        <v>-8.884671534458231</v>
      </c>
      <c r="F28">
        <f t="shared" si="9"/>
        <v>46.53952591774615</v>
      </c>
    </row>
    <row r="29" spans="1:6" ht="12.75">
      <c r="A29">
        <f t="shared" si="5"/>
        <v>-1250</v>
      </c>
      <c r="B29">
        <f t="shared" si="0"/>
        <v>8.205435000000001</v>
      </c>
      <c r="C29">
        <f t="shared" si="6"/>
        <v>233.98901375</v>
      </c>
      <c r="D29">
        <f t="shared" si="7"/>
        <v>219.53777417983648</v>
      </c>
      <c r="E29">
        <f t="shared" si="8"/>
        <v>-10.764543294172316</v>
      </c>
      <c r="F29">
        <f t="shared" si="9"/>
        <v>47.56607042187705</v>
      </c>
    </row>
    <row r="30" spans="1:6" ht="12.75">
      <c r="A30">
        <f t="shared" si="5"/>
        <v>-1300</v>
      </c>
      <c r="B30">
        <f t="shared" si="0"/>
        <v>6.532452400000004</v>
      </c>
      <c r="C30">
        <f t="shared" si="6"/>
        <v>233.79057429999997</v>
      </c>
      <c r="D30">
        <f t="shared" si="7"/>
        <v>223.27129590577843</v>
      </c>
      <c r="E30">
        <f t="shared" si="8"/>
        <v>-12.421940026520703</v>
      </c>
      <c r="F30">
        <f t="shared" si="9"/>
        <v>48.374165504737206</v>
      </c>
    </row>
    <row r="31" spans="1:6" ht="12.75">
      <c r="A31">
        <f t="shared" si="5"/>
        <v>-1350</v>
      </c>
      <c r="B31">
        <f t="shared" si="0"/>
        <v>4.859469799999999</v>
      </c>
      <c r="C31">
        <f t="shared" si="6"/>
        <v>233.59213484999998</v>
      </c>
      <c r="D31">
        <f t="shared" si="7"/>
        <v>227.22965078436292</v>
      </c>
      <c r="E31">
        <f t="shared" si="8"/>
        <v>-13.828354354345233</v>
      </c>
      <c r="F31">
        <f t="shared" si="9"/>
        <v>48.9493383592412</v>
      </c>
    </row>
    <row r="32" spans="1:6" ht="12.75">
      <c r="A32">
        <f t="shared" si="5"/>
        <v>-1400</v>
      </c>
      <c r="B32">
        <f t="shared" si="0"/>
        <v>3.186487200000002</v>
      </c>
      <c r="C32">
        <f t="shared" si="6"/>
        <v>233.39369539999998</v>
      </c>
      <c r="D32">
        <f t="shared" si="7"/>
        <v>231.27267172907764</v>
      </c>
      <c r="E32">
        <f t="shared" si="8"/>
        <v>-14.956363916199171</v>
      </c>
      <c r="F32">
        <f t="shared" si="9"/>
        <v>49.27522722543966</v>
      </c>
    </row>
    <row r="33" spans="1:6" ht="12.75">
      <c r="A33">
        <f t="shared" si="5"/>
        <v>-1450</v>
      </c>
      <c r="B33">
        <f t="shared" si="0"/>
        <v>1.5135046000000045</v>
      </c>
      <c r="C33">
        <f t="shared" si="6"/>
        <v>233.19525595</v>
      </c>
      <c r="D33">
        <f t="shared" si="7"/>
        <v>235.23833131700542</v>
      </c>
      <c r="E33">
        <f t="shared" si="8"/>
        <v>-15.836884657425252</v>
      </c>
      <c r="F33">
        <f t="shared" si="9"/>
        <v>49.33995803414398</v>
      </c>
    </row>
    <row r="34" spans="1:6" ht="12.75">
      <c r="A34">
        <f t="shared" si="5"/>
        <v>-1500</v>
      </c>
      <c r="B34">
        <f t="shared" si="0"/>
        <v>-0.159478</v>
      </c>
      <c r="C34">
        <f t="shared" si="6"/>
        <v>232.9968165</v>
      </c>
      <c r="D34">
        <f t="shared" si="7"/>
        <v>239.07354767737633</v>
      </c>
      <c r="E34">
        <f t="shared" si="8"/>
        <v>-16.51845024848339</v>
      </c>
      <c r="F34">
        <f t="shared" si="9"/>
        <v>49.14104809186623</v>
      </c>
    </row>
    <row r="35" spans="1:6" ht="12.75">
      <c r="A35">
        <f t="shared" si="5"/>
        <v>-1550</v>
      </c>
      <c r="B35">
        <f t="shared" si="0"/>
        <v>-1.8324605999999974</v>
      </c>
      <c r="C35">
        <f t="shared" si="6"/>
        <v>232.79837705</v>
      </c>
      <c r="D35">
        <f t="shared" si="7"/>
        <v>242.78721581752052</v>
      </c>
      <c r="E35">
        <f t="shared" si="8"/>
        <v>-16.98457845326276</v>
      </c>
      <c r="F35">
        <f t="shared" si="9"/>
        <v>48.68637863398404</v>
      </c>
    </row>
    <row r="36" spans="1:6" ht="12.75">
      <c r="A36">
        <f t="shared" si="5"/>
        <v>-1600</v>
      </c>
      <c r="B36">
        <f t="shared" si="0"/>
        <v>-3.505443199999995</v>
      </c>
      <c r="C36">
        <f t="shared" si="1"/>
        <v>232.59993759999998</v>
      </c>
      <c r="D36">
        <f t="shared" si="2"/>
        <v>246.31927262560467</v>
      </c>
      <c r="E36">
        <f t="shared" si="3"/>
        <v>-17.160770946695298</v>
      </c>
      <c r="F36">
        <f t="shared" si="4"/>
        <v>47.990757844101864</v>
      </c>
    </row>
    <row r="37" spans="1:6" ht="12.75">
      <c r="A37">
        <f t="shared" si="5"/>
        <v>-1650</v>
      </c>
      <c r="B37">
        <f t="shared" si="0"/>
        <v>-5.178425799999999</v>
      </c>
      <c r="C37">
        <f t="shared" si="1"/>
        <v>232.40149814999998</v>
      </c>
      <c r="D37">
        <f t="shared" si="2"/>
        <v>249.54719126667402</v>
      </c>
      <c r="E37">
        <f t="shared" si="3"/>
        <v>-17.00052960788446</v>
      </c>
      <c r="F37">
        <f t="shared" si="4"/>
        <v>47.06976758125061</v>
      </c>
    </row>
    <row r="38" spans="1:6" ht="12.75">
      <c r="A38">
        <f t="shared" si="5"/>
        <v>-1700</v>
      </c>
      <c r="B38">
        <f t="shared" si="0"/>
        <v>-6.851408399999997</v>
      </c>
      <c r="C38">
        <f t="shared" si="1"/>
        <v>232.20305869999999</v>
      </c>
      <c r="D38">
        <f t="shared" si="2"/>
        <v>252.39979646550475</v>
      </c>
      <c r="E38">
        <f t="shared" si="3"/>
        <v>-16.510779270401578</v>
      </c>
      <c r="F38">
        <f t="shared" si="4"/>
        <v>45.93408111062321</v>
      </c>
    </row>
    <row r="39" spans="1:6" ht="12.75">
      <c r="A39">
        <f t="shared" si="5"/>
        <v>-1750</v>
      </c>
      <c r="B39">
        <f t="shared" si="0"/>
        <v>-8.524391000000001</v>
      </c>
      <c r="C39">
        <f t="shared" si="1"/>
        <v>232.00461925</v>
      </c>
      <c r="D39">
        <f t="shared" si="2"/>
        <v>254.86570848363903</v>
      </c>
      <c r="E39">
        <f t="shared" si="3"/>
        <v>-15.67758281847369</v>
      </c>
      <c r="F39">
        <f t="shared" si="4"/>
        <v>44.587634650624096</v>
      </c>
    </row>
    <row r="40" spans="1:6" ht="12.75">
      <c r="A40">
        <f t="shared" si="5"/>
        <v>-1800</v>
      </c>
      <c r="B40">
        <f t="shared" si="0"/>
        <v>-10.197373599999999</v>
      </c>
      <c r="C40">
        <f t="shared" si="1"/>
        <v>231.8061798</v>
      </c>
      <c r="D40">
        <f t="shared" si="2"/>
        <v>256.8771619343606</v>
      </c>
      <c r="E40">
        <f t="shared" si="3"/>
        <v>-14.416341722443008</v>
      </c>
      <c r="F40">
        <f t="shared" si="4"/>
        <v>43.03179114060585</v>
      </c>
    </row>
    <row r="41" spans="1:6" ht="12.75">
      <c r="A41">
        <f t="shared" si="5"/>
        <v>-1850</v>
      </c>
      <c r="B41">
        <f t="shared" si="0"/>
        <v>-11.870356199999996</v>
      </c>
      <c r="C41">
        <f t="shared" si="1"/>
        <v>231.60774035</v>
      </c>
      <c r="D41">
        <f t="shared" si="2"/>
        <v>258.2668424925056</v>
      </c>
      <c r="E41">
        <f t="shared" si="3"/>
        <v>-12.626224043495263</v>
      </c>
      <c r="F41">
        <f t="shared" si="4"/>
        <v>41.27534936591329</v>
      </c>
    </row>
    <row r="42" spans="1:6" ht="12.75">
      <c r="A42">
        <f t="shared" si="5"/>
        <v>-1900</v>
      </c>
      <c r="B42">
        <f t="shared" si="0"/>
        <v>-13.5433388</v>
      </c>
      <c r="C42">
        <f t="shared" si="1"/>
        <v>231.40930089999998</v>
      </c>
      <c r="D42">
        <f t="shared" si="2"/>
        <v>258.8612895431107</v>
      </c>
      <c r="E42">
        <f t="shared" si="3"/>
        <v>-10.256646901265613</v>
      </c>
      <c r="F42">
        <f t="shared" si="4"/>
        <v>39.34773283331538</v>
      </c>
    </row>
    <row r="43" spans="1:6" ht="12.75">
      <c r="A43">
        <f t="shared" si="5"/>
        <v>-1950</v>
      </c>
      <c r="B43">
        <f t="shared" si="0"/>
        <v>-15.216321399999998</v>
      </c>
      <c r="C43">
        <f t="shared" si="1"/>
        <v>231.21086144999998</v>
      </c>
      <c r="D43">
        <f t="shared" si="2"/>
        <v>258.5370099113048</v>
      </c>
      <c r="E43">
        <f t="shared" si="3"/>
        <v>-7.2843152869406405</v>
      </c>
      <c r="F43">
        <f t="shared" si="4"/>
        <v>37.310875736362135</v>
      </c>
    </row>
    <row r="44" spans="1:6" ht="12.75">
      <c r="A44">
        <f t="shared" si="5"/>
        <v>-2000</v>
      </c>
      <c r="B44">
        <f t="shared" si="0"/>
        <v>-16.889303999999996</v>
      </c>
      <c r="C44">
        <f t="shared" si="1"/>
        <v>231.012422</v>
      </c>
      <c r="D44">
        <f t="shared" si="2"/>
        <v>257.1362211780299</v>
      </c>
      <c r="E44">
        <f t="shared" si="3"/>
        <v>-3.6655716476531897</v>
      </c>
      <c r="F44">
        <f t="shared" si="4"/>
        <v>35.26493892824431</v>
      </c>
    </row>
    <row r="45" spans="1:6" ht="12.75">
      <c r="A45">
        <f t="shared" si="5"/>
        <v>-2050</v>
      </c>
      <c r="B45">
        <f t="shared" si="0"/>
        <v>-18.562286599999993</v>
      </c>
      <c r="C45">
        <f t="shared" si="1"/>
        <v>230.81398255</v>
      </c>
      <c r="D45">
        <f t="shared" si="2"/>
        <v>254.3852821967141</v>
      </c>
      <c r="E45">
        <f t="shared" si="3"/>
        <v>0.6043920463879386</v>
      </c>
      <c r="F45">
        <f t="shared" si="4"/>
        <v>33.34429607739192</v>
      </c>
    </row>
    <row r="46" spans="1:6" ht="12.75">
      <c r="A46">
        <f t="shared" si="5"/>
        <v>-2100</v>
      </c>
      <c r="B46">
        <f t="shared" si="0"/>
        <v>-20.235269200000005</v>
      </c>
      <c r="C46">
        <f t="shared" si="1"/>
        <v>230.6155431</v>
      </c>
      <c r="D46">
        <f t="shared" si="2"/>
        <v>249.97308600001406</v>
      </c>
      <c r="E46">
        <f t="shared" si="3"/>
        <v>5.335076516607412</v>
      </c>
      <c r="F46">
        <f t="shared" si="4"/>
        <v>31.702907539927804</v>
      </c>
    </row>
    <row r="47" spans="1:6" ht="12.75">
      <c r="A47">
        <f t="shared" si="5"/>
        <v>-2150</v>
      </c>
      <c r="B47">
        <f t="shared" si="0"/>
        <v>-21.908251800000002</v>
      </c>
      <c r="C47">
        <f t="shared" si="1"/>
        <v>230.41710365</v>
      </c>
      <c r="D47">
        <f t="shared" si="2"/>
        <v>243.74572606924622</v>
      </c>
      <c r="E47">
        <f t="shared" si="3"/>
        <v>10.037970524022715</v>
      </c>
      <c r="F47">
        <f t="shared" si="4"/>
        <v>30.49143539650726</v>
      </c>
    </row>
    <row r="48" spans="1:6" ht="12.75">
      <c r="A48">
        <f t="shared" si="5"/>
        <v>-2200</v>
      </c>
      <c r="B48">
        <f t="shared" si="0"/>
        <v>-23.5812344</v>
      </c>
      <c r="C48">
        <f t="shared" si="1"/>
        <v>230.21866419999998</v>
      </c>
      <c r="D48">
        <f t="shared" si="2"/>
        <v>235.88952545359484</v>
      </c>
      <c r="E48">
        <f t="shared" si="3"/>
        <v>13.995571470104224</v>
      </c>
      <c r="F48">
        <f t="shared" si="4"/>
        <v>29.83120801975851</v>
      </c>
    </row>
    <row r="49" spans="1:6" ht="12.75">
      <c r="A49">
        <f t="shared" si="5"/>
        <v>-2250</v>
      </c>
      <c r="B49">
        <f t="shared" si="0"/>
        <v>-25.254216999999997</v>
      </c>
      <c r="C49">
        <f t="shared" si="1"/>
        <v>230.02022474999998</v>
      </c>
      <c r="D49">
        <f t="shared" si="2"/>
        <v>227.03853687554678</v>
      </c>
      <c r="E49">
        <f t="shared" si="3"/>
        <v>16.492369099279045</v>
      </c>
      <c r="F49">
        <f t="shared" si="4"/>
        <v>29.791494743224824</v>
      </c>
    </row>
    <row r="50" spans="1:6" ht="12.75">
      <c r="A50">
        <f t="shared" si="5"/>
        <v>-2300</v>
      </c>
      <c r="B50">
        <f t="shared" si="0"/>
        <v>-26.927199599999994</v>
      </c>
      <c r="C50">
        <f t="shared" si="1"/>
        <v>229.8217853</v>
      </c>
      <c r="D50">
        <f t="shared" si="2"/>
        <v>218.23057940901825</v>
      </c>
      <c r="E50">
        <f t="shared" si="3"/>
        <v>17.104780444265433</v>
      </c>
      <c r="F50">
        <f t="shared" si="4"/>
        <v>30.376009370058664</v>
      </c>
    </row>
    <row r="51" spans="1:6" ht="12.75">
      <c r="A51">
        <f t="shared" si="5"/>
        <v>-2350</v>
      </c>
      <c r="B51">
        <f t="shared" si="0"/>
        <v>-28.600182199999992</v>
      </c>
      <c r="C51">
        <f t="shared" si="1"/>
        <v>229.62334585</v>
      </c>
      <c r="D51">
        <f t="shared" si="2"/>
        <v>210.60583217253566</v>
      </c>
      <c r="E51">
        <f t="shared" si="3"/>
        <v>15.895494387225742</v>
      </c>
      <c r="F51">
        <f t="shared" si="4"/>
        <v>31.522236948949704</v>
      </c>
    </row>
    <row r="52" spans="1:6" ht="12.75">
      <c r="A52">
        <f t="shared" si="5"/>
        <v>-2400</v>
      </c>
      <c r="B52">
        <f t="shared" si="0"/>
        <v>-30.273164800000004</v>
      </c>
      <c r="C52">
        <f t="shared" si="1"/>
        <v>229.4249064</v>
      </c>
      <c r="D52">
        <f t="shared" si="2"/>
        <v>204.94197228483205</v>
      </c>
      <c r="E52">
        <f t="shared" si="3"/>
        <v>13.365531997358769</v>
      </c>
      <c r="F52">
        <f t="shared" si="4"/>
        <v>33.11375844806753</v>
      </c>
    </row>
    <row r="53" spans="1:6" ht="12.75">
      <c r="A53">
        <f t="shared" si="5"/>
        <v>-2450</v>
      </c>
      <c r="B53">
        <f t="shared" si="0"/>
        <v>-31.9461474</v>
      </c>
      <c r="C53">
        <f t="shared" si="1"/>
        <v>229.22646694999997</v>
      </c>
      <c r="D53">
        <f t="shared" si="2"/>
        <v>201.38851712190973</v>
      </c>
      <c r="E53">
        <f t="shared" si="3"/>
        <v>10.165889800185175</v>
      </c>
      <c r="F53">
        <f t="shared" si="4"/>
        <v>35.002275486929854</v>
      </c>
    </row>
    <row r="54" spans="1:6" ht="12.75">
      <c r="A54">
        <f t="shared" si="5"/>
        <v>-2500</v>
      </c>
      <c r="B54">
        <f t="shared" si="0"/>
        <v>-33.61913</v>
      </c>
      <c r="C54">
        <f t="shared" si="1"/>
        <v>229.02802749999998</v>
      </c>
      <c r="D54">
        <f t="shared" si="2"/>
        <v>199.64116981509298</v>
      </c>
      <c r="E54">
        <f t="shared" si="3"/>
        <v>6.786752768735843</v>
      </c>
      <c r="F54">
        <f t="shared" si="4"/>
        <v>37.03357198103679</v>
      </c>
    </row>
    <row r="55" spans="1:6" ht="12.75">
      <c r="A55">
        <f t="shared" si="5"/>
        <v>-2550</v>
      </c>
      <c r="B55">
        <f t="shared" si="0"/>
        <v>-35.292112599999996</v>
      </c>
      <c r="C55">
        <f aca="true" t="shared" si="10" ref="C55:C73">238.95+0.003968789*A55</f>
        <v>228.82958804999998</v>
      </c>
      <c r="D55">
        <f aca="true" t="shared" si="11" ref="D55:D73">MOD(238.9508+0.00400703*A55-19.799*SIN(C55)+19.848*COS(C55)+0.897*SIN(2*C55)-4.956*COS(2*C55)+0.61*SIN(3*C55)+1.211*COS(3*C55)-0.341*SIN(4*C55)-0.19*COS(4*C55)+0.128*SIN(5*C55)-0.034*COS(5*C55)-0.038*SIN(6*C55)+0.031*COS(6*C55)+0.02*SIN(B55-C55)-0.01*COS(B55-C55),360)</f>
        <v>199.32914614111243</v>
      </c>
      <c r="E55">
        <f aca="true" t="shared" si="12" ref="E55:E73">-3.9082-5.453*SIN(C55)-14.975*COS(C55)+3.527*SIN(2*C55)+1.673*COS(2*C55)-1.051*SIN(3*C55)+0.328*COS(3*C55)+0.179*SIN(4*C55)-0.292*COS(4*C55)+0.019*SIN(5*C55)+0.1*COS(5*C55)-0.031*SIN(6*C55)-0.026*COS(6*C55)+0.011*COS(B55-C55)</f>
        <v>3.4653881490044443</v>
      </c>
      <c r="F55">
        <f aca="true" t="shared" si="13" ref="F55:F73">40.72+6.68*SIN(C55)+6.9*COS(C55)-1.18*SIN(2*C55)-0.03*COS(2*C55)+0.15*SIN(3*C55)-0.14*COS(3*C55)</f>
        <v>39.07092380096107</v>
      </c>
    </row>
    <row r="56" spans="1:6" ht="12.75">
      <c r="A56">
        <f t="shared" si="5"/>
        <v>-2600</v>
      </c>
      <c r="B56">
        <f t="shared" si="0"/>
        <v>-36.96509519999999</v>
      </c>
      <c r="C56">
        <f t="shared" si="10"/>
        <v>228.6311486</v>
      </c>
      <c r="D56">
        <f t="shared" si="11"/>
        <v>200.1985677512251</v>
      </c>
      <c r="E56">
        <f t="shared" si="12"/>
        <v>0.3076837409148093</v>
      </c>
      <c r="F56">
        <f t="shared" si="13"/>
        <v>41.01065152478014</v>
      </c>
    </row>
    <row r="57" spans="1:6" ht="12.75">
      <c r="A57">
        <f t="shared" si="5"/>
        <v>-2650</v>
      </c>
      <c r="B57">
        <f t="shared" si="0"/>
        <v>-38.63807779999999</v>
      </c>
      <c r="C57">
        <f t="shared" si="10"/>
        <v>228.43270915</v>
      </c>
      <c r="D57">
        <f t="shared" si="11"/>
        <v>202.02420018229034</v>
      </c>
      <c r="E57">
        <f t="shared" si="12"/>
        <v>-2.595790313334445</v>
      </c>
      <c r="F57">
        <f t="shared" si="13"/>
        <v>42.78716613676931</v>
      </c>
    </row>
    <row r="58" spans="1:6" ht="12.75">
      <c r="A58">
        <f t="shared" si="5"/>
        <v>-2700</v>
      </c>
      <c r="B58">
        <f t="shared" si="0"/>
        <v>-40.3110604</v>
      </c>
      <c r="C58">
        <f t="shared" si="10"/>
        <v>228.2342697</v>
      </c>
      <c r="D58">
        <f t="shared" si="11"/>
        <v>204.53429056032599</v>
      </c>
      <c r="E58">
        <f t="shared" si="12"/>
        <v>-5.1863522668081385</v>
      </c>
      <c r="F58">
        <f t="shared" si="13"/>
        <v>44.3680903510251</v>
      </c>
    </row>
    <row r="59" spans="1:6" ht="12.75">
      <c r="A59">
        <f t="shared" si="5"/>
        <v>-2750</v>
      </c>
      <c r="B59">
        <f t="shared" si="0"/>
        <v>-41.984043</v>
      </c>
      <c r="C59">
        <f t="shared" si="10"/>
        <v>228.03583024999998</v>
      </c>
      <c r="D59">
        <f t="shared" si="11"/>
        <v>207.4992804179343</v>
      </c>
      <c r="E59">
        <f t="shared" si="12"/>
        <v>-7.484060448768112</v>
      </c>
      <c r="F59">
        <f t="shared" si="13"/>
        <v>45.74280599124786</v>
      </c>
    </row>
    <row r="60" spans="1:6" ht="12.75">
      <c r="A60">
        <f t="shared" si="5"/>
        <v>-2800</v>
      </c>
      <c r="B60">
        <f t="shared" si="0"/>
        <v>-43.6570256</v>
      </c>
      <c r="C60">
        <f t="shared" si="10"/>
        <v>227.83739079999998</v>
      </c>
      <c r="D60">
        <f t="shared" si="11"/>
        <v>210.81534426466862</v>
      </c>
      <c r="E60">
        <f t="shared" si="12"/>
        <v>-9.542720617206719</v>
      </c>
      <c r="F60">
        <f t="shared" si="13"/>
        <v>46.90923479619677</v>
      </c>
    </row>
    <row r="61" spans="1:6" ht="12.75">
      <c r="A61">
        <f t="shared" si="5"/>
        <v>-2850</v>
      </c>
      <c r="B61">
        <f t="shared" si="0"/>
        <v>-45.330008199999995</v>
      </c>
      <c r="C61">
        <f t="shared" si="10"/>
        <v>227.63895134999999</v>
      </c>
      <c r="D61">
        <f t="shared" si="11"/>
        <v>214.43802885886777</v>
      </c>
      <c r="E61">
        <f t="shared" si="12"/>
        <v>-11.369773989032163</v>
      </c>
      <c r="F61">
        <f t="shared" si="13"/>
        <v>47.863431977108526</v>
      </c>
    </row>
    <row r="62" spans="1:6" ht="12.75">
      <c r="A62">
        <f t="shared" si="5"/>
        <v>-2900</v>
      </c>
      <c r="B62">
        <f t="shared" si="0"/>
        <v>-47.00299079999999</v>
      </c>
      <c r="C62">
        <f t="shared" si="10"/>
        <v>227.4405119</v>
      </c>
      <c r="D62">
        <f t="shared" si="11"/>
        <v>218.2835729962979</v>
      </c>
      <c r="E62">
        <f t="shared" si="12"/>
        <v>-12.93104950447704</v>
      </c>
      <c r="F62">
        <f t="shared" si="13"/>
        <v>48.5948651338647</v>
      </c>
    </row>
    <row r="63" spans="1:6" ht="12.75">
      <c r="A63">
        <f t="shared" si="5"/>
        <v>-2950</v>
      </c>
      <c r="B63">
        <f t="shared" si="0"/>
        <v>-48.675973400000004</v>
      </c>
      <c r="C63">
        <f t="shared" si="10"/>
        <v>227.24207245</v>
      </c>
      <c r="D63">
        <f t="shared" si="11"/>
        <v>222.24233116641085</v>
      </c>
      <c r="E63">
        <f t="shared" si="12"/>
        <v>-14.21901322566017</v>
      </c>
      <c r="F63">
        <f t="shared" si="13"/>
        <v>49.087761745197334</v>
      </c>
    </row>
    <row r="64" spans="1:6" ht="12.75">
      <c r="A64">
        <f t="shared" si="5"/>
        <v>-3000</v>
      </c>
      <c r="B64">
        <f t="shared" si="0"/>
        <v>-50.348956</v>
      </c>
      <c r="C64">
        <f t="shared" si="10"/>
        <v>227.043633</v>
      </c>
      <c r="D64">
        <f t="shared" si="11"/>
        <v>226.2357975051969</v>
      </c>
      <c r="E64">
        <f t="shared" si="12"/>
        <v>-15.269008867213362</v>
      </c>
      <c r="F64">
        <f t="shared" si="13"/>
        <v>49.326565947542925</v>
      </c>
    </row>
    <row r="65" spans="1:6" ht="12.75">
      <c r="A65">
        <f t="shared" si="5"/>
        <v>-3050</v>
      </c>
      <c r="B65">
        <f t="shared" si="0"/>
        <v>-52.0219386</v>
      </c>
      <c r="C65">
        <f t="shared" si="10"/>
        <v>226.84519354999998</v>
      </c>
      <c r="D65">
        <f t="shared" si="11"/>
        <v>230.19876689998645</v>
      </c>
      <c r="E65">
        <f t="shared" si="12"/>
        <v>-16.1064587048151</v>
      </c>
      <c r="F65">
        <f t="shared" si="13"/>
        <v>49.302182031473194</v>
      </c>
    </row>
    <row r="66" spans="1:6" ht="12.75">
      <c r="A66">
        <f t="shared" si="5"/>
        <v>-3100</v>
      </c>
      <c r="B66">
        <f t="shared" si="0"/>
        <v>-53.694921199999996</v>
      </c>
      <c r="C66">
        <f t="shared" si="10"/>
        <v>226.64675409999998</v>
      </c>
      <c r="D66">
        <f t="shared" si="11"/>
        <v>234.03890027149617</v>
      </c>
      <c r="E66">
        <f t="shared" si="12"/>
        <v>-16.71523050064778</v>
      </c>
      <c r="F66">
        <f t="shared" si="13"/>
        <v>49.01574315004999</v>
      </c>
    </row>
    <row r="67" spans="1:6" ht="12.75">
      <c r="A67">
        <f t="shared" si="5"/>
        <v>-3150</v>
      </c>
      <c r="B67">
        <f t="shared" si="0"/>
        <v>-55.36790379999999</v>
      </c>
      <c r="C67">
        <f t="shared" si="10"/>
        <v>226.44831465</v>
      </c>
      <c r="D67">
        <f t="shared" si="11"/>
        <v>237.67064740676898</v>
      </c>
      <c r="E67">
        <f t="shared" si="12"/>
        <v>-17.063728939408858</v>
      </c>
      <c r="F67">
        <f t="shared" si="13"/>
        <v>48.47803829258506</v>
      </c>
    </row>
    <row r="68" spans="1:6" ht="12.75">
      <c r="A68">
        <f t="shared" si="5"/>
        <v>-3200</v>
      </c>
      <c r="B68">
        <f t="shared" si="0"/>
        <v>-57.04088639999999</v>
      </c>
      <c r="C68">
        <f t="shared" si="10"/>
        <v>226.2498752</v>
      </c>
      <c r="D68">
        <f t="shared" si="11"/>
        <v>241.06174581812965</v>
      </c>
      <c r="E68">
        <f t="shared" si="12"/>
        <v>-17.12916895471408</v>
      </c>
      <c r="F68">
        <f t="shared" si="13"/>
        <v>47.70487461513717</v>
      </c>
    </row>
    <row r="69" spans="1:6" ht="12.75">
      <c r="A69">
        <f t="shared" si="5"/>
        <v>-3250</v>
      </c>
      <c r="B69">
        <f t="shared" si="0"/>
        <v>-58.713869</v>
      </c>
      <c r="C69">
        <f t="shared" si="10"/>
        <v>226.05143575</v>
      </c>
      <c r="D69">
        <f t="shared" si="11"/>
        <v>244.18911368674443</v>
      </c>
      <c r="E69">
        <f t="shared" si="12"/>
        <v>-16.884958284966046</v>
      </c>
      <c r="F69">
        <f t="shared" si="13"/>
        <v>46.710686474458946</v>
      </c>
    </row>
    <row r="70" spans="1:6" ht="12.75">
      <c r="A70">
        <f t="shared" si="5"/>
        <v>-3300</v>
      </c>
      <c r="B70">
        <f t="shared" si="0"/>
        <v>-60.3868516</v>
      </c>
      <c r="C70">
        <f t="shared" si="10"/>
        <v>225.85299629999997</v>
      </c>
      <c r="D70">
        <f t="shared" si="11"/>
        <v>246.96895143464565</v>
      </c>
      <c r="E70">
        <f t="shared" si="12"/>
        <v>-16.28927922121236</v>
      </c>
      <c r="F70">
        <f t="shared" si="13"/>
        <v>45.50380782064581</v>
      </c>
    </row>
    <row r="71" spans="1:6" ht="12.75">
      <c r="A71">
        <f t="shared" si="5"/>
        <v>-3350</v>
      </c>
      <c r="B71">
        <f t="shared" si="0"/>
        <v>-62.0598342</v>
      </c>
      <c r="C71">
        <f t="shared" si="10"/>
        <v>225.65455684999998</v>
      </c>
      <c r="D71">
        <f t="shared" si="11"/>
        <v>249.283206535782</v>
      </c>
      <c r="E71">
        <f t="shared" si="12"/>
        <v>-15.296094086207209</v>
      </c>
      <c r="F71">
        <f t="shared" si="13"/>
        <v>44.086523080636304</v>
      </c>
    </row>
    <row r="72" spans="1:6" ht="12.75">
      <c r="A72">
        <f t="shared" si="5"/>
        <v>-3400</v>
      </c>
      <c r="B72">
        <f t="shared" si="0"/>
        <v>-63.732816799999995</v>
      </c>
      <c r="C72">
        <f t="shared" si="10"/>
        <v>225.45611739999998</v>
      </c>
      <c r="D72">
        <f t="shared" si="11"/>
        <v>251.04828224555183</v>
      </c>
      <c r="E72">
        <f t="shared" si="12"/>
        <v>-13.855946413804249</v>
      </c>
      <c r="F72">
        <f t="shared" si="13"/>
        <v>42.46134706410929</v>
      </c>
    </row>
    <row r="73" spans="1:6" ht="12.75">
      <c r="A73">
        <f t="shared" si="5"/>
        <v>-3450</v>
      </c>
      <c r="B73">
        <f t="shared" si="0"/>
        <v>-65.40579939999999</v>
      </c>
      <c r="C73">
        <f t="shared" si="10"/>
        <v>225.25767795</v>
      </c>
      <c r="D73">
        <f t="shared" si="11"/>
        <v>252.187142302269</v>
      </c>
      <c r="E73">
        <f t="shared" si="12"/>
        <v>-11.89944379391394</v>
      </c>
      <c r="F73">
        <f t="shared" si="13"/>
        <v>40.64251711213606</v>
      </c>
    </row>
    <row r="74" spans="1:6" ht="12.75">
      <c r="A74">
        <f t="shared" si="5"/>
        <v>-3500</v>
      </c>
      <c r="B74">
        <f t="shared" si="0"/>
        <v>-67.078782</v>
      </c>
      <c r="C74">
        <f t="shared" si="1"/>
        <v>225.0592385</v>
      </c>
      <c r="D74">
        <f t="shared" si="2"/>
        <v>252.54325617777315</v>
      </c>
      <c r="E74">
        <f t="shared" si="3"/>
        <v>-9.34505879191847</v>
      </c>
      <c r="F74">
        <f t="shared" si="4"/>
        <v>38.66929739782586</v>
      </c>
    </row>
    <row r="75" spans="1:6" ht="12.75">
      <c r="A75">
        <f t="shared" si="5"/>
        <v>-3550</v>
      </c>
      <c r="B75">
        <f t="shared" si="0"/>
        <v>-68.7517646</v>
      </c>
      <c r="C75">
        <f t="shared" si="1"/>
        <v>224.86079905</v>
      </c>
      <c r="D75">
        <f t="shared" si="2"/>
        <v>251.88976073026961</v>
      </c>
      <c r="E75">
        <f t="shared" si="3"/>
        <v>-6.137385550341594</v>
      </c>
      <c r="F75">
        <f t="shared" si="4"/>
        <v>36.61629856646011</v>
      </c>
    </row>
    <row r="76" spans="1:6" ht="12.75">
      <c r="A76">
        <f t="shared" si="5"/>
        <v>-3600</v>
      </c>
      <c r="B76">
        <f t="shared" si="0"/>
        <v>-70.4247472</v>
      </c>
      <c r="C76">
        <f t="shared" si="1"/>
        <v>224.6623596</v>
      </c>
      <c r="D76">
        <f t="shared" si="2"/>
        <v>250.01328029111804</v>
      </c>
      <c r="E76">
        <f t="shared" si="3"/>
        <v>-2.2739380925845345</v>
      </c>
      <c r="F76">
        <f t="shared" si="4"/>
        <v>34.596201212925</v>
      </c>
    </row>
    <row r="77" spans="1:6" ht="12.75">
      <c r="A77">
        <f t="shared" si="5"/>
        <v>-3650</v>
      </c>
      <c r="B77">
        <f t="shared" si="0"/>
        <v>-72.0977298</v>
      </c>
      <c r="C77">
        <f t="shared" si="1"/>
        <v>224.46392014999998</v>
      </c>
      <c r="D77">
        <f t="shared" si="2"/>
        <v>246.71227808767802</v>
      </c>
      <c r="E77">
        <f t="shared" si="3"/>
        <v>2.167387815303984</v>
      </c>
      <c r="F77">
        <f t="shared" si="4"/>
        <v>32.75210481357593</v>
      </c>
    </row>
    <row r="78" spans="1:6" ht="12.75">
      <c r="A78">
        <f t="shared" si="5"/>
        <v>-3700</v>
      </c>
      <c r="B78">
        <f t="shared" si="0"/>
        <v>-73.7707124</v>
      </c>
      <c r="C78">
        <f t="shared" si="1"/>
        <v>224.26548069999998</v>
      </c>
      <c r="D78">
        <f t="shared" si="2"/>
        <v>241.74412636856732</v>
      </c>
      <c r="E78">
        <f t="shared" si="3"/>
        <v>6.934738098665876</v>
      </c>
      <c r="F78">
        <f t="shared" si="4"/>
        <v>31.239698051884027</v>
      </c>
    </row>
    <row r="79" spans="1:6" ht="12.75">
      <c r="A79">
        <f t="shared" si="5"/>
        <v>-3750</v>
      </c>
      <c r="B79">
        <f t="shared" si="0"/>
        <v>-75.44369499999999</v>
      </c>
      <c r="C79">
        <f t="shared" si="1"/>
        <v>224.06704125</v>
      </c>
      <c r="D79">
        <f t="shared" si="2"/>
        <v>234.9575289621879</v>
      </c>
      <c r="E79">
        <f t="shared" si="3"/>
        <v>11.487283985686942</v>
      </c>
      <c r="F79">
        <f t="shared" si="4"/>
        <v>30.202637915410584</v>
      </c>
    </row>
    <row r="80" spans="1:6" ht="12.75">
      <c r="A80">
        <f t="shared" si="5"/>
        <v>-3800</v>
      </c>
      <c r="B80">
        <f t="shared" si="0"/>
        <v>-77.1166776</v>
      </c>
      <c r="C80">
        <f t="shared" si="1"/>
        <v>223.8686018</v>
      </c>
      <c r="D80">
        <f t="shared" si="2"/>
        <v>226.6257997130722</v>
      </c>
      <c r="E80">
        <f t="shared" si="3"/>
        <v>15.049876466293352</v>
      </c>
      <c r="F80">
        <f t="shared" si="4"/>
        <v>29.746894174638648</v>
      </c>
    </row>
    <row r="81" spans="1:6" ht="12.75">
      <c r="A81">
        <f t="shared" si="5"/>
        <v>-3850</v>
      </c>
      <c r="B81">
        <f t="shared" si="0"/>
        <v>-78.78966019999999</v>
      </c>
      <c r="C81">
        <f t="shared" si="1"/>
        <v>223.67016235</v>
      </c>
      <c r="D81">
        <f t="shared" si="2"/>
        <v>217.6189050067318</v>
      </c>
      <c r="E81">
        <f t="shared" si="3"/>
        <v>16.927048973010766</v>
      </c>
      <c r="F81">
        <f t="shared" si="4"/>
        <v>29.92055637638534</v>
      </c>
    </row>
    <row r="82" spans="1:6" ht="12.75">
      <c r="A82">
        <f t="shared" si="5"/>
        <v>-3900</v>
      </c>
      <c r="B82">
        <f t="shared" si="0"/>
        <v>-80.4626428</v>
      </c>
      <c r="C82">
        <f t="shared" si="1"/>
        <v>223.47172289999997</v>
      </c>
      <c r="D82">
        <f t="shared" si="2"/>
        <v>209.129326572537</v>
      </c>
      <c r="E82">
        <f t="shared" si="3"/>
        <v>16.86490862688369</v>
      </c>
      <c r="F82">
        <f t="shared" si="4"/>
        <v>30.704414208455685</v>
      </c>
    </row>
    <row r="83" spans="1:6" ht="12.75">
      <c r="A83">
        <f t="shared" si="5"/>
        <v>-3950</v>
      </c>
      <c r="B83">
        <f t="shared" si="0"/>
        <v>-82.13562540000001</v>
      </c>
      <c r="C83">
        <f t="shared" si="1"/>
        <v>223.27328344999998</v>
      </c>
      <c r="D83">
        <f t="shared" si="2"/>
        <v>202.15624538526973</v>
      </c>
      <c r="E83">
        <f t="shared" si="3"/>
        <v>15.144077426072355</v>
      </c>
      <c r="F83">
        <f t="shared" si="4"/>
        <v>32.015827993436694</v>
      </c>
    </row>
    <row r="84" spans="1:6" ht="12.75">
      <c r="A84">
        <f t="shared" si="5"/>
        <v>-4000</v>
      </c>
      <c r="B84">
        <f t="shared" si="0"/>
        <v>-83.80860799999999</v>
      </c>
      <c r="C84">
        <f t="shared" si="1"/>
        <v>223.07484399999998</v>
      </c>
      <c r="D84">
        <f t="shared" si="2"/>
        <v>197.18782950477845</v>
      </c>
      <c r="E84">
        <f t="shared" si="3"/>
        <v>12.347503993711818</v>
      </c>
      <c r="F84">
        <f t="shared" si="4"/>
        <v>33.72484357346044</v>
      </c>
    </row>
    <row r="85" spans="1:6" ht="12.75">
      <c r="A85">
        <f t="shared" si="5"/>
        <v>-4050</v>
      </c>
      <c r="B85">
        <f t="shared" si="0"/>
        <v>-85.4815906</v>
      </c>
      <c r="C85">
        <f t="shared" si="1"/>
        <v>222.87640455</v>
      </c>
      <c r="D85">
        <f t="shared" si="2"/>
        <v>194.2344166877633</v>
      </c>
      <c r="E85">
        <f t="shared" si="3"/>
        <v>9.047132741579262</v>
      </c>
      <c r="F85">
        <f t="shared" si="4"/>
        <v>35.67826418565767</v>
      </c>
    </row>
    <row r="86" spans="1:6" ht="12.75">
      <c r="A86">
        <f t="shared" si="5"/>
        <v>-4100</v>
      </c>
      <c r="B86">
        <f t="shared" si="0"/>
        <v>-87.15457319999999</v>
      </c>
      <c r="C86">
        <f t="shared" si="1"/>
        <v>222.6779651</v>
      </c>
      <c r="D86">
        <f t="shared" si="2"/>
        <v>193.02578728869116</v>
      </c>
      <c r="E86">
        <f t="shared" si="3"/>
        <v>5.642407547971792</v>
      </c>
      <c r="F86">
        <f t="shared" si="4"/>
        <v>37.7254557865977</v>
      </c>
    </row>
    <row r="87" spans="1:6" ht="12.75">
      <c r="A87">
        <f t="shared" si="5"/>
        <v>-4150</v>
      </c>
      <c r="B87">
        <f t="shared" si="0"/>
        <v>-88.8275558</v>
      </c>
      <c r="C87">
        <f t="shared" si="1"/>
        <v>222.47952565</v>
      </c>
      <c r="D87">
        <f t="shared" si="2"/>
        <v>193.19283918774843</v>
      </c>
      <c r="E87">
        <f t="shared" si="3"/>
        <v>2.3596823663155666</v>
      </c>
      <c r="F87">
        <f t="shared" si="4"/>
        <v>39.73959252485417</v>
      </c>
    </row>
    <row r="88" spans="1:6" ht="12.75">
      <c r="A88">
        <f t="shared" si="5"/>
        <v>-4200</v>
      </c>
      <c r="B88">
        <f t="shared" si="0"/>
        <v>-90.50053840000001</v>
      </c>
      <c r="C88">
        <f t="shared" si="1"/>
        <v>222.28108619999998</v>
      </c>
      <c r="D88">
        <f t="shared" si="2"/>
        <v>194.40414031668791</v>
      </c>
      <c r="E88">
        <f t="shared" si="3"/>
        <v>-0.6949359159268319</v>
      </c>
      <c r="F88">
        <f t="shared" si="4"/>
        <v>41.629805359781436</v>
      </c>
    </row>
    <row r="89" spans="1:6" ht="12.75">
      <c r="A89">
        <f t="shared" si="5"/>
        <v>-4250</v>
      </c>
      <c r="B89">
        <f t="shared" si="0"/>
        <v>-92.173521</v>
      </c>
      <c r="C89">
        <f t="shared" si="1"/>
        <v>222.08264674999998</v>
      </c>
      <c r="D89">
        <f t="shared" si="2"/>
        <v>196.4329561414349</v>
      </c>
      <c r="E89">
        <f t="shared" si="3"/>
        <v>-3.4840388006135345</v>
      </c>
      <c r="F89">
        <f t="shared" si="4"/>
        <v>43.34266085675449</v>
      </c>
    </row>
    <row r="90" spans="1:6" ht="12.75">
      <c r="A90">
        <f t="shared" si="5"/>
        <v>-4300</v>
      </c>
      <c r="B90">
        <f t="shared" si="0"/>
        <v>-93.8465036</v>
      </c>
      <c r="C90">
        <f t="shared" si="1"/>
        <v>221.88420729999999</v>
      </c>
      <c r="D90">
        <f t="shared" si="2"/>
        <v>199.11284787804618</v>
      </c>
      <c r="E90">
        <f t="shared" si="3"/>
        <v>-5.9951720422479315</v>
      </c>
      <c r="F90">
        <f t="shared" si="4"/>
        <v>44.85458696227865</v>
      </c>
    </row>
    <row r="91" spans="1:6" ht="12.75">
      <c r="A91">
        <f t="shared" si="5"/>
        <v>-4350</v>
      </c>
      <c r="B91">
        <f t="shared" si="0"/>
        <v>-95.51948619999999</v>
      </c>
      <c r="C91">
        <f t="shared" si="1"/>
        <v>221.68576785</v>
      </c>
      <c r="D91">
        <f t="shared" si="2"/>
        <v>202.26020828897413</v>
      </c>
      <c r="E91">
        <f t="shared" si="3"/>
        <v>-8.22410140660284</v>
      </c>
      <c r="F91">
        <f t="shared" si="4"/>
        <v>46.159263930603714</v>
      </c>
    </row>
    <row r="92" spans="1:6" ht="12.75">
      <c r="A92">
        <f t="shared" si="5"/>
        <v>-4400</v>
      </c>
      <c r="B92">
        <f t="shared" si="0"/>
        <v>-97.1924688</v>
      </c>
      <c r="C92">
        <f t="shared" si="1"/>
        <v>221.4873284</v>
      </c>
      <c r="D92">
        <f t="shared" si="2"/>
        <v>205.6997357362296</v>
      </c>
      <c r="E92">
        <f t="shared" si="3"/>
        <v>-10.185255692281162</v>
      </c>
      <c r="F92">
        <f t="shared" si="4"/>
        <v>47.2549008765826</v>
      </c>
    </row>
    <row r="93" spans="1:6" ht="12.75">
      <c r="A93">
        <f t="shared" si="5"/>
        <v>-4450</v>
      </c>
      <c r="B93">
        <f t="shared" si="0"/>
        <v>-98.86545139999998</v>
      </c>
      <c r="C93">
        <f aca="true" t="shared" si="14" ref="C93:C111">238.95+0.003968789*A93</f>
        <v>221.28888895</v>
      </c>
      <c r="D93">
        <f aca="true" t="shared" si="15" ref="D93:D111">MOD(238.9508+0.00400703*A93-19.799*SIN(C93)+19.848*COS(C93)+0.897*SIN(2*C93)-4.956*COS(2*C93)+0.61*SIN(3*C93)+1.211*COS(3*C93)-0.341*SIN(4*C93)-0.19*COS(4*C93)+0.128*SIN(5*C93)-0.034*COS(5*C93)-0.038*SIN(6*C93)+0.031*COS(6*C93)+0.02*SIN(B93-C93)-0.01*COS(B93-C93),360)</f>
        <v>209.35431771889085</v>
      </c>
      <c r="E93">
        <f aca="true" t="shared" si="16" ref="E93:E111">-3.9082-5.453*SIN(C93)-14.975*COS(C93)+3.527*SIN(2*C93)+1.673*COS(2*C93)-1.051*SIN(3*C93)+0.328*COS(3*C93)+0.179*SIN(4*C93)-0.292*COS(4*C93)+0.019*SIN(5*C93)+0.1*COS(5*C93)-0.031*SIN(6*C93)-0.026*COS(6*C93)+0.011*COS(B93-C93)</f>
        <v>-11.90571285118076</v>
      </c>
      <c r="F93">
        <f aca="true" t="shared" si="17" ref="F93:F111">40.72+6.68*SIN(C93)+6.9*COS(C93)-1.18*SIN(2*C93)-0.03*COS(2*C93)+0.15*SIN(3*C93)-0.14*COS(3*C93)</f>
        <v>48.1355408564662</v>
      </c>
    </row>
    <row r="94" spans="1:6" ht="12.75">
      <c r="A94">
        <f t="shared" si="5"/>
        <v>-4500</v>
      </c>
      <c r="B94">
        <f t="shared" si="0"/>
        <v>-100.538434</v>
      </c>
      <c r="C94">
        <f t="shared" si="14"/>
        <v>221.09044949999998</v>
      </c>
      <c r="D94">
        <f t="shared" si="15"/>
        <v>213.22438441331636</v>
      </c>
      <c r="E94">
        <f t="shared" si="16"/>
        <v>-13.390847038832375</v>
      </c>
      <c r="F94">
        <f t="shared" si="17"/>
        <v>48.788471000695935</v>
      </c>
    </row>
    <row r="95" spans="1:6" ht="12.75">
      <c r="A95">
        <f t="shared" si="5"/>
        <v>-4550</v>
      </c>
      <c r="B95">
        <f t="shared" si="0"/>
        <v>-102.2114166</v>
      </c>
      <c r="C95">
        <f t="shared" si="14"/>
        <v>220.89201004999998</v>
      </c>
      <c r="D95">
        <f t="shared" si="15"/>
        <v>217.25222648395697</v>
      </c>
      <c r="E95">
        <f t="shared" si="16"/>
        <v>-14.618141573741699</v>
      </c>
      <c r="F95">
        <f t="shared" si="17"/>
        <v>49.197268373196444</v>
      </c>
    </row>
    <row r="96" spans="1:6" ht="12.75">
      <c r="A96">
        <f t="shared" si="5"/>
        <v>-4600</v>
      </c>
      <c r="B96">
        <f t="shared" si="0"/>
        <v>-103.88439919999999</v>
      </c>
      <c r="C96">
        <f t="shared" si="14"/>
        <v>220.6935706</v>
      </c>
      <c r="D96">
        <f t="shared" si="15"/>
        <v>221.2784817616394</v>
      </c>
      <c r="E96">
        <f t="shared" si="16"/>
        <v>-15.582556698984106</v>
      </c>
      <c r="F96">
        <f t="shared" si="17"/>
        <v>49.3479210418909</v>
      </c>
    </row>
    <row r="97" spans="1:6" ht="12.75">
      <c r="A97">
        <f t="shared" si="5"/>
        <v>-4650</v>
      </c>
      <c r="B97">
        <f t="shared" si="0"/>
        <v>-105.5573818</v>
      </c>
      <c r="C97">
        <f t="shared" si="14"/>
        <v>220.49513115</v>
      </c>
      <c r="D97">
        <f t="shared" si="15"/>
        <v>225.1676891981465</v>
      </c>
      <c r="E97">
        <f t="shared" si="16"/>
        <v>-16.319533029130625</v>
      </c>
      <c r="F97">
        <f t="shared" si="17"/>
        <v>49.234556232697585</v>
      </c>
    </row>
    <row r="98" spans="1:6" ht="12.75">
      <c r="A98">
        <f t="shared" si="5"/>
        <v>-4700</v>
      </c>
      <c r="B98">
        <f t="shared" si="0"/>
        <v>-107.23036439999998</v>
      </c>
      <c r="C98">
        <f t="shared" si="14"/>
        <v>220.2966917</v>
      </c>
      <c r="D98">
        <f t="shared" si="15"/>
        <v>228.9016426995789</v>
      </c>
      <c r="E98">
        <f t="shared" si="16"/>
        <v>-16.851817112518365</v>
      </c>
      <c r="F98">
        <f t="shared" si="17"/>
        <v>48.86185540990482</v>
      </c>
    </row>
    <row r="99" spans="1:6" ht="12.75">
      <c r="A99">
        <f t="shared" si="5"/>
        <v>-4750</v>
      </c>
      <c r="B99">
        <f t="shared" si="0"/>
        <v>-108.903347</v>
      </c>
      <c r="C99">
        <f t="shared" si="14"/>
        <v>220.09825224999997</v>
      </c>
      <c r="D99">
        <f t="shared" si="15"/>
        <v>232.48909530206765</v>
      </c>
      <c r="E99">
        <f t="shared" si="16"/>
        <v>-17.135553135510104</v>
      </c>
      <c r="F99">
        <f t="shared" si="17"/>
        <v>48.24296810958185</v>
      </c>
    </row>
    <row r="100" spans="1:6" ht="12.75">
      <c r="A100">
        <f t="shared" si="5"/>
        <v>-4800</v>
      </c>
      <c r="B100">
        <f t="shared" si="0"/>
        <v>-110.57632960000001</v>
      </c>
      <c r="C100">
        <f t="shared" si="14"/>
        <v>219.89981279999998</v>
      </c>
      <c r="D100">
        <f t="shared" si="15"/>
        <v>235.84606299538623</v>
      </c>
      <c r="E100">
        <f t="shared" si="16"/>
        <v>-17.097826804590422</v>
      </c>
      <c r="F100">
        <f t="shared" si="17"/>
        <v>47.39394428901145</v>
      </c>
    </row>
    <row r="101" spans="1:6" ht="12.75">
      <c r="A101">
        <f t="shared" si="5"/>
        <v>-4850</v>
      </c>
      <c r="B101">
        <f t="shared" si="0"/>
        <v>-112.24931219999999</v>
      </c>
      <c r="C101">
        <f t="shared" si="14"/>
        <v>219.70137334999998</v>
      </c>
      <c r="D101">
        <f t="shared" si="15"/>
        <v>238.84312362022195</v>
      </c>
      <c r="E101">
        <f t="shared" si="16"/>
        <v>-16.711478093437858</v>
      </c>
      <c r="F101">
        <f t="shared" si="17"/>
        <v>46.32750613253945</v>
      </c>
    </row>
    <row r="102" spans="1:6" ht="12.75">
      <c r="A102">
        <f t="shared" si="5"/>
        <v>-4900</v>
      </c>
      <c r="B102">
        <f t="shared" si="0"/>
        <v>-113.9222948</v>
      </c>
      <c r="C102">
        <f t="shared" si="14"/>
        <v>219.5029339</v>
      </c>
      <c r="D102">
        <f t="shared" si="15"/>
        <v>241.42348947133829</v>
      </c>
      <c r="E102">
        <f t="shared" si="16"/>
        <v>-15.983903159186779</v>
      </c>
      <c r="F102">
        <f t="shared" si="17"/>
        <v>45.04964095197062</v>
      </c>
    </row>
    <row r="103" spans="1:6" ht="12.75">
      <c r="A103">
        <f t="shared" si="5"/>
        <v>-4950</v>
      </c>
      <c r="B103">
        <f t="shared" si="0"/>
        <v>-115.59527739999999</v>
      </c>
      <c r="C103">
        <f t="shared" si="14"/>
        <v>219.30449445</v>
      </c>
      <c r="D103">
        <f t="shared" si="15"/>
        <v>243.5751948680973</v>
      </c>
      <c r="E103">
        <f t="shared" si="16"/>
        <v>-14.87460631603141</v>
      </c>
      <c r="F103">
        <f t="shared" si="17"/>
        <v>43.561703268198144</v>
      </c>
    </row>
    <row r="104" spans="1:6" ht="12.75">
      <c r="A104">
        <f t="shared" si="5"/>
        <v>-5000</v>
      </c>
      <c r="B104">
        <f t="shared" si="0"/>
        <v>-117.26826</v>
      </c>
      <c r="C104">
        <f t="shared" si="14"/>
        <v>219.106055</v>
      </c>
      <c r="D104">
        <f t="shared" si="15"/>
        <v>245.19828306315478</v>
      </c>
      <c r="E104">
        <f t="shared" si="16"/>
        <v>-13.277807071529168</v>
      </c>
      <c r="F104">
        <f t="shared" si="17"/>
        <v>41.86869468511057</v>
      </c>
    </row>
    <row r="105" spans="1:6" ht="12.75">
      <c r="A105">
        <f t="shared" si="5"/>
        <v>-5050</v>
      </c>
      <c r="B105">
        <f t="shared" si="0"/>
        <v>-118.94124260000001</v>
      </c>
      <c r="C105">
        <f t="shared" si="14"/>
        <v>218.90761555</v>
      </c>
      <c r="D105">
        <f t="shared" si="15"/>
        <v>246.09168839495177</v>
      </c>
      <c r="E105">
        <f t="shared" si="16"/>
        <v>-11.1017811121431</v>
      </c>
      <c r="F105">
        <f t="shared" si="17"/>
        <v>39.991844252651525</v>
      </c>
    </row>
    <row r="106" spans="1:6" ht="12.75">
      <c r="A106">
        <f t="shared" si="5"/>
        <v>-5100</v>
      </c>
      <c r="B106">
        <f t="shared" si="0"/>
        <v>-120.61422519999999</v>
      </c>
      <c r="C106">
        <f t="shared" si="14"/>
        <v>218.70917609999998</v>
      </c>
      <c r="D106">
        <f t="shared" si="15"/>
        <v>246.07503170016167</v>
      </c>
      <c r="E106">
        <f t="shared" si="16"/>
        <v>-8.317531388349085</v>
      </c>
      <c r="F106">
        <f t="shared" si="17"/>
        <v>37.98146949281754</v>
      </c>
    </row>
    <row r="107" spans="1:6" ht="12.75">
      <c r="A107">
        <f t="shared" si="5"/>
        <v>-5150</v>
      </c>
      <c r="B107">
        <f t="shared" si="0"/>
        <v>-122.2872078</v>
      </c>
      <c r="C107">
        <f t="shared" si="14"/>
        <v>218.51073664999998</v>
      </c>
      <c r="D107">
        <f t="shared" si="15"/>
        <v>245.0241770370415</v>
      </c>
      <c r="E107">
        <f t="shared" si="16"/>
        <v>-4.910190737032878</v>
      </c>
      <c r="F107">
        <f t="shared" si="17"/>
        <v>35.92519146052509</v>
      </c>
    </row>
    <row r="108" spans="1:6" ht="12.75">
      <c r="A108">
        <f t="shared" si="5"/>
        <v>-5200</v>
      </c>
      <c r="B108">
        <f t="shared" si="0"/>
        <v>-123.96019039999999</v>
      </c>
      <c r="C108">
        <f t="shared" si="14"/>
        <v>218.3122972</v>
      </c>
      <c r="D108">
        <f t="shared" si="15"/>
        <v>242.74917883946205</v>
      </c>
      <c r="E108">
        <f t="shared" si="16"/>
        <v>-0.8555499808857316</v>
      </c>
      <c r="F108">
        <f t="shared" si="17"/>
        <v>33.94734010372334</v>
      </c>
    </row>
    <row r="109" spans="1:6" ht="12.75">
      <c r="A109">
        <f t="shared" si="5"/>
        <v>-5250</v>
      </c>
      <c r="B109">
        <f t="shared" si="0"/>
        <v>-125.633173</v>
      </c>
      <c r="C109">
        <f t="shared" si="14"/>
        <v>218.11385775</v>
      </c>
      <c r="D109">
        <f t="shared" si="15"/>
        <v>238.9325353706516</v>
      </c>
      <c r="E109">
        <f t="shared" si="16"/>
        <v>3.757094771350663</v>
      </c>
      <c r="F109">
        <f t="shared" si="17"/>
        <v>32.197686270882116</v>
      </c>
    </row>
    <row r="110" spans="1:6" ht="12.75">
      <c r="A110">
        <f t="shared" si="5"/>
        <v>-5300</v>
      </c>
      <c r="B110">
        <f t="shared" si="0"/>
        <v>-127.30615559999998</v>
      </c>
      <c r="C110">
        <f t="shared" si="14"/>
        <v>217.9154183</v>
      </c>
      <c r="D110">
        <f t="shared" si="15"/>
        <v>233.3008034771741</v>
      </c>
      <c r="E110">
        <f t="shared" si="16"/>
        <v>8.550109069116996</v>
      </c>
      <c r="F110">
        <f t="shared" si="17"/>
        <v>30.830800389947704</v>
      </c>
    </row>
    <row r="111" spans="1:6" ht="12.75">
      <c r="A111">
        <f t="shared" si="5"/>
        <v>-5350</v>
      </c>
      <c r="B111">
        <f t="shared" si="0"/>
        <v>-128.9791382</v>
      </c>
      <c r="C111">
        <f t="shared" si="14"/>
        <v>217.71697884999998</v>
      </c>
      <c r="D111">
        <f t="shared" si="15"/>
        <v>225.90437938433746</v>
      </c>
      <c r="E111">
        <f t="shared" si="16"/>
        <v>12.843778078934779</v>
      </c>
      <c r="F111">
        <f t="shared" si="17"/>
        <v>29.980363704539815</v>
      </c>
    </row>
    <row r="112" spans="1:6" ht="12.75">
      <c r="A112">
        <f t="shared" si="5"/>
        <v>-5400</v>
      </c>
      <c r="B112">
        <f t="shared" si="0"/>
        <v>-130.6521208</v>
      </c>
      <c r="C112">
        <f t="shared" si="1"/>
        <v>217.51853939999998</v>
      </c>
      <c r="D112">
        <f t="shared" si="2"/>
        <v>217.27032500503242</v>
      </c>
      <c r="E112">
        <f t="shared" si="3"/>
        <v>15.874791214528221</v>
      </c>
      <c r="F112">
        <f t="shared" si="4"/>
        <v>29.734647477217226</v>
      </c>
    </row>
    <row r="113" spans="1:6" ht="12.75">
      <c r="A113">
        <f t="shared" si="5"/>
        <v>-5450</v>
      </c>
      <c r="B113">
        <f t="shared" si="0"/>
        <v>-132.3251034</v>
      </c>
      <c r="C113">
        <f t="shared" si="1"/>
        <v>217.32009994999999</v>
      </c>
      <c r="D113">
        <f t="shared" si="2"/>
        <v>208.34147590042804</v>
      </c>
      <c r="E113">
        <f t="shared" si="3"/>
        <v>17.10983251584637</v>
      </c>
      <c r="F113">
        <f t="shared" si="4"/>
        <v>30.11946959722722</v>
      </c>
    </row>
    <row r="114" spans="1:6" ht="12.75">
      <c r="A114">
        <f t="shared" si="5"/>
        <v>-5500</v>
      </c>
      <c r="B114">
        <f t="shared" si="0"/>
        <v>-133.998086</v>
      </c>
      <c r="C114">
        <f t="shared" si="1"/>
        <v>217.1216605</v>
      </c>
      <c r="D114">
        <f t="shared" si="2"/>
        <v>200.2327767231403</v>
      </c>
      <c r="E114">
        <f t="shared" si="3"/>
        <v>16.462794944927545</v>
      </c>
      <c r="F114">
        <f t="shared" si="4"/>
        <v>31.09314438608796</v>
      </c>
    </row>
    <row r="115" spans="1:6" ht="12.75">
      <c r="A115">
        <f t="shared" si="5"/>
        <v>-5550</v>
      </c>
      <c r="B115">
        <f t="shared" si="0"/>
        <v>-135.67106859999998</v>
      </c>
      <c r="C115">
        <f t="shared" si="1"/>
        <v>216.92322105</v>
      </c>
      <c r="D115">
        <f t="shared" si="2"/>
        <v>193.8623108110976</v>
      </c>
      <c r="E115">
        <f t="shared" si="3"/>
        <v>14.303044399745554</v>
      </c>
      <c r="F115">
        <f t="shared" si="4"/>
        <v>32.554775223327475</v>
      </c>
    </row>
    <row r="116" spans="1:6" ht="12.75">
      <c r="A116">
        <f t="shared" si="5"/>
        <v>-5600</v>
      </c>
      <c r="B116">
        <f t="shared" si="0"/>
        <v>-137.3440512</v>
      </c>
      <c r="C116">
        <f t="shared" si="1"/>
        <v>216.72478159999997</v>
      </c>
      <c r="D116">
        <f t="shared" si="2"/>
        <v>189.62248194266797</v>
      </c>
      <c r="E116">
        <f t="shared" si="3"/>
        <v>11.251330033965656</v>
      </c>
      <c r="F116">
        <f t="shared" si="4"/>
        <v>34.363661242739674</v>
      </c>
    </row>
    <row r="117" spans="1:6" ht="12.75">
      <c r="A117">
        <f t="shared" si="5"/>
        <v>-5650</v>
      </c>
      <c r="B117">
        <f t="shared" si="0"/>
        <v>-139.0170338</v>
      </c>
      <c r="C117">
        <f t="shared" si="1"/>
        <v>216.52634214999998</v>
      </c>
      <c r="D117">
        <f t="shared" si="2"/>
        <v>187.3473424615132</v>
      </c>
      <c r="E117">
        <f t="shared" si="3"/>
        <v>7.881421958008825</v>
      </c>
      <c r="F117">
        <f t="shared" si="4"/>
        <v>36.36469313762673</v>
      </c>
    </row>
    <row r="118" spans="1:6" ht="12.75">
      <c r="A118">
        <f t="shared" si="5"/>
        <v>-5700</v>
      </c>
      <c r="B118">
        <f t="shared" si="0"/>
        <v>-140.6900164</v>
      </c>
      <c r="C118">
        <f t="shared" si="1"/>
        <v>216.32790269999998</v>
      </c>
      <c r="D118">
        <f t="shared" si="2"/>
        <v>186.62172199116588</v>
      </c>
      <c r="E118">
        <f t="shared" si="3"/>
        <v>4.528451311141568</v>
      </c>
      <c r="F118">
        <f t="shared" si="4"/>
        <v>38.41327139331016</v>
      </c>
    </row>
    <row r="119" spans="1:6" ht="12.75">
      <c r="A119">
        <f t="shared" si="5"/>
        <v>-5750</v>
      </c>
      <c r="B119">
        <f t="shared" si="0"/>
        <v>-142.362999</v>
      </c>
      <c r="C119">
        <f t="shared" si="1"/>
        <v>216.12946325</v>
      </c>
      <c r="D119">
        <f t="shared" si="2"/>
        <v>187.11669687918499</v>
      </c>
      <c r="E119">
        <f t="shared" si="3"/>
        <v>1.32004005980529</v>
      </c>
      <c r="F119">
        <f t="shared" si="4"/>
        <v>40.39386171467427</v>
      </c>
    </row>
    <row r="120" spans="1:6" ht="12.75">
      <c r="A120">
        <f t="shared" si="5"/>
        <v>-5800</v>
      </c>
      <c r="B120">
        <f t="shared" si="0"/>
        <v>-144.03598159999999</v>
      </c>
      <c r="C120">
        <f t="shared" si="1"/>
        <v>215.9310238</v>
      </c>
      <c r="D120">
        <f t="shared" si="2"/>
        <v>188.635521468779</v>
      </c>
      <c r="E120">
        <f t="shared" si="3"/>
        <v>-1.6751494614051434</v>
      </c>
      <c r="F120">
        <f t="shared" si="4"/>
        <v>42.228558925049455</v>
      </c>
    </row>
    <row r="121" spans="1:6" ht="12.75">
      <c r="A121">
        <f t="shared" si="5"/>
        <v>-5850</v>
      </c>
      <c r="B121">
        <f t="shared" si="0"/>
        <v>-145.7089642</v>
      </c>
      <c r="C121">
        <f t="shared" si="1"/>
        <v>215.73258435</v>
      </c>
      <c r="D121">
        <f t="shared" si="2"/>
        <v>190.960590515481</v>
      </c>
      <c r="E121">
        <f t="shared" si="3"/>
        <v>-4.381792840187196</v>
      </c>
      <c r="F121">
        <f t="shared" si="4"/>
        <v>43.875189457812816</v>
      </c>
    </row>
    <row r="122" spans="1:6" ht="12.75">
      <c r="A122">
        <f t="shared" si="5"/>
        <v>-5900</v>
      </c>
      <c r="B122">
        <f t="shared" si="0"/>
        <v>-147.3819468</v>
      </c>
      <c r="C122">
        <f t="shared" si="1"/>
        <v>215.5341449</v>
      </c>
      <c r="D122">
        <f t="shared" si="2"/>
        <v>193.81959870072387</v>
      </c>
      <c r="E122">
        <f t="shared" si="3"/>
        <v>-6.771731109235695</v>
      </c>
      <c r="F122">
        <f t="shared" si="4"/>
        <v>45.31751115041678</v>
      </c>
    </row>
    <row r="123" spans="1:6" ht="12.75">
      <c r="A123">
        <f t="shared" si="5"/>
        <v>-5950</v>
      </c>
      <c r="B123">
        <f t="shared" si="0"/>
        <v>-149.0549294</v>
      </c>
      <c r="C123">
        <f t="shared" si="1"/>
        <v>215.33570544999998</v>
      </c>
      <c r="D123">
        <f t="shared" si="2"/>
        <v>197.02313125673072</v>
      </c>
      <c r="E123">
        <f t="shared" si="3"/>
        <v>-8.892464374329343</v>
      </c>
      <c r="F123">
        <f t="shared" si="4"/>
        <v>46.55202133286031</v>
      </c>
    </row>
    <row r="124" spans="1:6" ht="12.75">
      <c r="A124">
        <f t="shared" si="5"/>
        <v>-6000</v>
      </c>
      <c r="B124">
        <f t="shared" si="0"/>
        <v>-150.727912</v>
      </c>
      <c r="C124">
        <f t="shared" si="1"/>
        <v>215.13726599999998</v>
      </c>
      <c r="D124">
        <f t="shared" si="2"/>
        <v>200.52685557276482</v>
      </c>
      <c r="E124">
        <f t="shared" si="3"/>
        <v>-10.792797604593286</v>
      </c>
      <c r="F124">
        <f t="shared" si="4"/>
        <v>47.57621096856733</v>
      </c>
    </row>
    <row r="125" spans="1:6" ht="12.75">
      <c r="A125">
        <f t="shared" si="5"/>
        <v>-6050</v>
      </c>
      <c r="B125">
        <f t="shared" si="0"/>
        <v>-152.4008946</v>
      </c>
      <c r="C125">
        <f t="shared" si="1"/>
        <v>214.93882655</v>
      </c>
      <c r="D125">
        <f t="shared" si="2"/>
        <v>204.31036056908067</v>
      </c>
      <c r="E125">
        <f t="shared" si="3"/>
        <v>-12.454834519271236</v>
      </c>
      <c r="F125">
        <f t="shared" si="4"/>
        <v>48.381821273518064</v>
      </c>
    </row>
    <row r="126" spans="1:6" ht="12.75">
      <c r="A126">
        <f t="shared" si="5"/>
        <v>-6100</v>
      </c>
      <c r="B126">
        <f t="shared" si="0"/>
        <v>-154.0738772</v>
      </c>
      <c r="C126">
        <f t="shared" si="1"/>
        <v>214.7403871</v>
      </c>
      <c r="D126">
        <f t="shared" si="2"/>
        <v>208.26790745830812</v>
      </c>
      <c r="E126">
        <f t="shared" si="3"/>
        <v>-13.836670296941081</v>
      </c>
      <c r="F126">
        <f t="shared" si="4"/>
        <v>48.954327708032075</v>
      </c>
    </row>
    <row r="127" spans="1:6" ht="12.75">
      <c r="A127">
        <f t="shared" si="5"/>
        <v>-6150</v>
      </c>
      <c r="B127">
        <f t="shared" si="0"/>
        <v>-155.74685979999998</v>
      </c>
      <c r="C127">
        <f t="shared" si="1"/>
        <v>214.54194765</v>
      </c>
      <c r="D127">
        <f t="shared" si="2"/>
        <v>212.26311894219327</v>
      </c>
      <c r="E127">
        <f t="shared" si="3"/>
        <v>-14.950338616117095</v>
      </c>
      <c r="F127">
        <f t="shared" si="4"/>
        <v>49.277382926836246</v>
      </c>
    </row>
    <row r="128" spans="1:6" ht="12.75">
      <c r="A128">
        <f t="shared" si="5"/>
        <v>-6200</v>
      </c>
      <c r="B128">
        <f t="shared" si="0"/>
        <v>-157.4198424</v>
      </c>
      <c r="C128">
        <f t="shared" si="1"/>
        <v>214.34350819999997</v>
      </c>
      <c r="D128">
        <f t="shared" si="2"/>
        <v>216.22092904519369</v>
      </c>
      <c r="E128">
        <f t="shared" si="3"/>
        <v>-15.847848594167212</v>
      </c>
      <c r="F128">
        <f t="shared" si="4"/>
        <v>49.33919539547806</v>
      </c>
    </row>
    <row r="129" spans="1:6" ht="12.75">
      <c r="A129">
        <f t="shared" si="5"/>
        <v>-6250</v>
      </c>
      <c r="B129">
        <f t="shared" si="0"/>
        <v>-159.092825</v>
      </c>
      <c r="C129">
        <f t="shared" si="1"/>
        <v>214.14506874999998</v>
      </c>
      <c r="D129">
        <f t="shared" si="2"/>
        <v>220.10125220729313</v>
      </c>
      <c r="E129">
        <f t="shared" si="3"/>
        <v>-16.542342361782413</v>
      </c>
      <c r="F129">
        <f t="shared" si="4"/>
        <v>49.13740009619574</v>
      </c>
    </row>
    <row r="130" spans="1:6" ht="12.75">
      <c r="A130">
        <f t="shared" si="5"/>
        <v>-6300</v>
      </c>
      <c r="B130">
        <f t="shared" si="0"/>
        <v>-160.7658076</v>
      </c>
      <c r="C130">
        <f t="shared" si="1"/>
        <v>213.94662929999998</v>
      </c>
      <c r="D130">
        <f t="shared" si="2"/>
        <v>223.82883489824934</v>
      </c>
      <c r="E130">
        <f t="shared" si="3"/>
        <v>-16.98920630059008</v>
      </c>
      <c r="F130">
        <f t="shared" si="4"/>
        <v>48.67998083416717</v>
      </c>
    </row>
    <row r="131" spans="1:6" ht="12.75">
      <c r="A131">
        <f t="shared" si="5"/>
        <v>-6350</v>
      </c>
      <c r="B131">
        <f t="shared" si="0"/>
        <v>-162.4387902</v>
      </c>
      <c r="C131">
        <f aca="true" t="shared" si="18" ref="C131:C149">238.95+0.003968789*A131</f>
        <v>213.74818985</v>
      </c>
      <c r="D131">
        <f aca="true" t="shared" si="19" ref="D131:D149">MOD(238.9508+0.00400703*A131-19.799*SIN(C131)+19.848*COS(C131)+0.897*SIN(2*C131)-4.956*COS(2*C131)+0.61*SIN(3*C131)+1.211*COS(3*C131)-0.341*SIN(4*C131)-0.19*COS(4*C131)+0.128*SIN(5*C131)-0.034*COS(5*C131)-0.038*SIN(6*C131)+0.031*COS(6*C131)+0.02*SIN(B131-C131)-0.01*COS(B131-C131),360)</f>
        <v>227.3146976493044</v>
      </c>
      <c r="E131">
        <f aca="true" t="shared" si="20" ref="E131:E149">-3.9082-5.453*SIN(C131)-14.975*COS(C131)+3.527*SIN(2*C131)+1.673*COS(2*C131)-1.051*SIN(3*C131)+0.328*COS(3*C131)+0.179*SIN(4*C131)-0.292*COS(4*C131)+0.019*SIN(5*C131)+0.1*COS(5*C131)-0.031*SIN(6*C131)-0.026*COS(6*C131)+0.011*COS(B131-C131)</f>
        <v>-17.143587399154516</v>
      </c>
      <c r="F131">
        <f aca="true" t="shared" si="21" ref="F131:F149">40.72+6.68*SIN(C131)+6.9*COS(C131)-1.18*SIN(2*C131)-0.03*COS(2*C131)+0.15*SIN(3*C131)-0.14*COS(3*C131)</f>
        <v>47.981790338711654</v>
      </c>
    </row>
    <row r="132" spans="1:6" ht="12.75">
      <c r="A132">
        <f t="shared" si="5"/>
        <v>-6400</v>
      </c>
      <c r="B132">
        <f t="shared" si="0"/>
        <v>-164.11177279999998</v>
      </c>
      <c r="C132">
        <f t="shared" si="18"/>
        <v>213.5497504</v>
      </c>
      <c r="D132">
        <f t="shared" si="19"/>
        <v>230.51492610683923</v>
      </c>
      <c r="E132">
        <f t="shared" si="20"/>
        <v>-16.99261544015553</v>
      </c>
      <c r="F132">
        <f t="shared" si="21"/>
        <v>47.05838308408767</v>
      </c>
    </row>
    <row r="133" spans="1:6" ht="12.75">
      <c r="A133">
        <f t="shared" si="5"/>
        <v>-6450</v>
      </c>
      <c r="B133">
        <f t="shared" si="0"/>
        <v>-165.7847554</v>
      </c>
      <c r="C133">
        <f t="shared" si="18"/>
        <v>213.35131095</v>
      </c>
      <c r="D133">
        <f t="shared" si="19"/>
        <v>233.4022507375954</v>
      </c>
      <c r="E133">
        <f t="shared" si="20"/>
        <v>-16.51999615286868</v>
      </c>
      <c r="F133">
        <f t="shared" si="21"/>
        <v>45.92035813458158</v>
      </c>
    </row>
    <row r="134" spans="1:6" ht="12.75">
      <c r="A134">
        <f t="shared" si="5"/>
        <v>-6500</v>
      </c>
      <c r="B134">
        <f t="shared" si="0"/>
        <v>-167.457738</v>
      </c>
      <c r="C134">
        <f t="shared" si="18"/>
        <v>213.15287149999997</v>
      </c>
      <c r="D134">
        <f t="shared" si="19"/>
        <v>235.89496751448866</v>
      </c>
      <c r="E134">
        <f t="shared" si="20"/>
        <v>-15.673632628445628</v>
      </c>
      <c r="F134">
        <f t="shared" si="21"/>
        <v>44.571588692082564</v>
      </c>
    </row>
    <row r="135" spans="1:6" ht="12.75">
      <c r="A135">
        <f t="shared" si="5"/>
        <v>-6550</v>
      </c>
      <c r="B135">
        <f t="shared" si="0"/>
        <v>-169.1307206</v>
      </c>
      <c r="C135">
        <f t="shared" si="18"/>
        <v>212.95443204999998</v>
      </c>
      <c r="D135">
        <f t="shared" si="19"/>
        <v>237.86765324380798</v>
      </c>
      <c r="E135">
        <f t="shared" si="20"/>
        <v>-14.384585853358361</v>
      </c>
      <c r="F135">
        <f t="shared" si="21"/>
        <v>43.01345599929711</v>
      </c>
    </row>
    <row r="136" spans="1:6" ht="12.75">
      <c r="A136">
        <f t="shared" si="5"/>
        <v>-6600</v>
      </c>
      <c r="B136">
        <f t="shared" si="0"/>
        <v>-170.8037032</v>
      </c>
      <c r="C136">
        <f t="shared" si="18"/>
        <v>212.75599259999998</v>
      </c>
      <c r="D136">
        <f t="shared" si="19"/>
        <v>239.21182482471335</v>
      </c>
      <c r="E136">
        <f t="shared" si="20"/>
        <v>-12.592934303490008</v>
      </c>
      <c r="F136">
        <f t="shared" si="21"/>
        <v>41.254912463797886</v>
      </c>
    </row>
    <row r="137" spans="1:6" ht="12.75">
      <c r="A137">
        <f t="shared" si="5"/>
        <v>-6650</v>
      </c>
      <c r="B137">
        <f t="shared" si="0"/>
        <v>-172.47668579999998</v>
      </c>
      <c r="C137">
        <f t="shared" si="18"/>
        <v>212.55755315</v>
      </c>
      <c r="D137">
        <f t="shared" si="19"/>
        <v>239.82246009456344</v>
      </c>
      <c r="E137">
        <f t="shared" si="20"/>
        <v>-10.24020204200033</v>
      </c>
      <c r="F137">
        <f t="shared" si="21"/>
        <v>39.32568284199028</v>
      </c>
    </row>
    <row r="138" spans="1:6" ht="12.75">
      <c r="A138">
        <f t="shared" si="5"/>
        <v>-6700</v>
      </c>
      <c r="B138">
        <f t="shared" si="0"/>
        <v>-174.1496684</v>
      </c>
      <c r="C138">
        <f t="shared" si="18"/>
        <v>212.3591137</v>
      </c>
      <c r="D138">
        <f t="shared" si="19"/>
        <v>239.5298552009255</v>
      </c>
      <c r="E138">
        <f t="shared" si="20"/>
        <v>-7.260799086926508</v>
      </c>
      <c r="F138">
        <f t="shared" si="21"/>
        <v>37.288107768248324</v>
      </c>
    </row>
    <row r="139" spans="1:6" ht="12.75">
      <c r="A139">
        <f t="shared" si="5"/>
        <v>-6750</v>
      </c>
      <c r="B139">
        <f t="shared" si="0"/>
        <v>-175.822651</v>
      </c>
      <c r="C139">
        <f t="shared" si="18"/>
        <v>212.16067425</v>
      </c>
      <c r="D139">
        <f t="shared" si="19"/>
        <v>238.09831291538643</v>
      </c>
      <c r="E139">
        <f t="shared" si="20"/>
        <v>-3.611284023241869</v>
      </c>
      <c r="F139">
        <f t="shared" si="21"/>
        <v>35.24276780328288</v>
      </c>
    </row>
    <row r="140" spans="1:6" ht="12.75">
      <c r="A140">
        <f t="shared" si="5"/>
        <v>-6800</v>
      </c>
      <c r="B140">
        <f t="shared" si="0"/>
        <v>-177.4956336</v>
      </c>
      <c r="C140">
        <f t="shared" si="18"/>
        <v>211.96223479999998</v>
      </c>
      <c r="D140">
        <f t="shared" si="19"/>
        <v>235.2847352285344</v>
      </c>
      <c r="E140">
        <f t="shared" si="20"/>
        <v>0.6696059822051958</v>
      </c>
      <c r="F140">
        <f t="shared" si="21"/>
        <v>33.32435138153686</v>
      </c>
    </row>
    <row r="141" spans="1:6" ht="12.75">
      <c r="A141">
        <f t="shared" si="5"/>
        <v>-6850</v>
      </c>
      <c r="B141">
        <f t="shared" si="0"/>
        <v>-179.1686162</v>
      </c>
      <c r="C141">
        <f t="shared" si="18"/>
        <v>211.76379534999998</v>
      </c>
      <c r="D141">
        <f t="shared" si="19"/>
        <v>230.86157243594192</v>
      </c>
      <c r="E141">
        <f t="shared" si="20"/>
        <v>5.380631078718888</v>
      </c>
      <c r="F141">
        <f t="shared" si="21"/>
        <v>31.68691870825586</v>
      </c>
    </row>
    <row r="142" spans="1:6" ht="12.75">
      <c r="A142">
        <f t="shared" si="5"/>
        <v>-6900</v>
      </c>
      <c r="B142">
        <f t="shared" si="0"/>
        <v>-180.84159879999999</v>
      </c>
      <c r="C142">
        <f t="shared" si="18"/>
        <v>211.5653559</v>
      </c>
      <c r="D142">
        <f t="shared" si="19"/>
        <v>224.66201304152483</v>
      </c>
      <c r="E142">
        <f t="shared" si="20"/>
        <v>10.070834404648194</v>
      </c>
      <c r="F142">
        <f t="shared" si="21"/>
        <v>30.480950044907154</v>
      </c>
    </row>
    <row r="143" spans="1:6" ht="12.75">
      <c r="A143">
        <f t="shared" si="5"/>
        <v>-6950</v>
      </c>
      <c r="B143">
        <f t="shared" si="0"/>
        <v>-182.5145814</v>
      </c>
      <c r="C143">
        <f t="shared" si="18"/>
        <v>211.36691645</v>
      </c>
      <c r="D143">
        <f t="shared" si="19"/>
        <v>216.79092038690806</v>
      </c>
      <c r="E143">
        <f t="shared" si="20"/>
        <v>14.036849976574672</v>
      </c>
      <c r="F143">
        <f t="shared" si="21"/>
        <v>29.827310740439536</v>
      </c>
    </row>
    <row r="144" spans="1:6" ht="12.75">
      <c r="A144">
        <f t="shared" si="5"/>
        <v>-7000</v>
      </c>
      <c r="B144">
        <f t="shared" si="0"/>
        <v>-184.187564</v>
      </c>
      <c r="C144">
        <f t="shared" si="18"/>
        <v>211.168477</v>
      </c>
      <c r="D144">
        <f t="shared" si="19"/>
        <v>207.88668136730897</v>
      </c>
      <c r="E144">
        <f t="shared" si="20"/>
        <v>16.52701424933999</v>
      </c>
      <c r="F144">
        <f t="shared" si="21"/>
        <v>29.79459831438108</v>
      </c>
    </row>
    <row r="145" spans="1:6" ht="12.75">
      <c r="A145">
        <f t="shared" si="5"/>
        <v>-7050</v>
      </c>
      <c r="B145">
        <f t="shared" si="0"/>
        <v>-185.8605466</v>
      </c>
      <c r="C145">
        <f t="shared" si="18"/>
        <v>210.97003754999997</v>
      </c>
      <c r="D145">
        <f t="shared" si="19"/>
        <v>199.07625239994215</v>
      </c>
      <c r="E145">
        <f t="shared" si="20"/>
        <v>17.099518393352948</v>
      </c>
      <c r="F145">
        <f t="shared" si="21"/>
        <v>30.385773605640956</v>
      </c>
    </row>
    <row r="146" spans="1:6" ht="12.75">
      <c r="A146">
        <f t="shared" si="5"/>
        <v>-7100</v>
      </c>
      <c r="B146">
        <f t="shared" si="0"/>
        <v>-187.5335292</v>
      </c>
      <c r="C146">
        <f t="shared" si="18"/>
        <v>210.77159809999998</v>
      </c>
      <c r="D146">
        <f t="shared" si="19"/>
        <v>191.5156326243529</v>
      </c>
      <c r="E146">
        <f t="shared" si="20"/>
        <v>15.856101656480861</v>
      </c>
      <c r="F146">
        <f t="shared" si="21"/>
        <v>31.537636920276263</v>
      </c>
    </row>
    <row r="147" spans="1:6" ht="12.75">
      <c r="A147">
        <f t="shared" si="5"/>
        <v>-7150</v>
      </c>
      <c r="B147">
        <f t="shared" si="0"/>
        <v>-189.2065118</v>
      </c>
      <c r="C147">
        <f t="shared" si="18"/>
        <v>210.57315864999998</v>
      </c>
      <c r="D147">
        <f t="shared" si="19"/>
        <v>185.89374363450636</v>
      </c>
      <c r="E147">
        <f t="shared" si="20"/>
        <v>13.3306172086403</v>
      </c>
      <c r="F147">
        <f t="shared" si="21"/>
        <v>33.13328367136362</v>
      </c>
    </row>
    <row r="148" spans="1:6" ht="12.75">
      <c r="A148">
        <f t="shared" si="5"/>
        <v>-7200</v>
      </c>
      <c r="B148">
        <f t="shared" si="0"/>
        <v>-190.8794944</v>
      </c>
      <c r="C148">
        <f t="shared" si="18"/>
        <v>210.3747192</v>
      </c>
      <c r="D148">
        <f t="shared" si="19"/>
        <v>182.32023629322435</v>
      </c>
      <c r="E148">
        <f t="shared" si="20"/>
        <v>10.145960761203355</v>
      </c>
      <c r="F148">
        <f t="shared" si="21"/>
        <v>35.02420717741298</v>
      </c>
    </row>
    <row r="149" spans="1:6" ht="12.75">
      <c r="A149">
        <f t="shared" si="5"/>
        <v>-7250</v>
      </c>
      <c r="B149">
        <f t="shared" si="0"/>
        <v>-192.55247699999998</v>
      </c>
      <c r="C149">
        <f t="shared" si="18"/>
        <v>210.17627975</v>
      </c>
      <c r="D149">
        <f t="shared" si="19"/>
        <v>180.56416863595868</v>
      </c>
      <c r="E149">
        <f t="shared" si="20"/>
        <v>6.754874809471288</v>
      </c>
      <c r="F149">
        <f t="shared" si="21"/>
        <v>37.05626707368725</v>
      </c>
    </row>
    <row r="150" spans="1:6" ht="12.75">
      <c r="A150">
        <f t="shared" si="5"/>
        <v>-7300</v>
      </c>
      <c r="B150">
        <f t="shared" si="0"/>
        <v>-194.2254596</v>
      </c>
      <c r="C150">
        <f t="shared" si="1"/>
        <v>209.9778403</v>
      </c>
      <c r="D150">
        <f t="shared" si="2"/>
        <v>180.30344221787578</v>
      </c>
      <c r="E150">
        <f t="shared" si="3"/>
        <v>3.4134230696591703</v>
      </c>
      <c r="F150">
        <f t="shared" si="4"/>
        <v>39.09303735745968</v>
      </c>
    </row>
    <row r="151" spans="1:6" ht="12.75">
      <c r="A151">
        <f t="shared" si="5"/>
        <v>-7350</v>
      </c>
      <c r="B151">
        <f t="shared" si="0"/>
        <v>-195.8984422</v>
      </c>
      <c r="C151">
        <f t="shared" si="1"/>
        <v>209.77940085</v>
      </c>
      <c r="D151">
        <f t="shared" si="2"/>
        <v>181.2182793318132</v>
      </c>
      <c r="E151">
        <f t="shared" si="3"/>
        <v>0.26560566961630877</v>
      </c>
      <c r="F151">
        <f t="shared" si="4"/>
        <v>41.03125175512478</v>
      </c>
    </row>
    <row r="152" spans="1:6" ht="12.75">
      <c r="A152">
        <f t="shared" si="5"/>
        <v>-7400</v>
      </c>
      <c r="B152">
        <f t="shared" si="0"/>
        <v>-197.5714248</v>
      </c>
      <c r="C152">
        <f t="shared" si="1"/>
        <v>209.58096139999998</v>
      </c>
      <c r="D152">
        <f t="shared" si="2"/>
        <v>183.02240050395486</v>
      </c>
      <c r="E152">
        <f t="shared" si="3"/>
        <v>-2.611746645361939</v>
      </c>
      <c r="F152">
        <f t="shared" si="4"/>
        <v>42.8057307263325</v>
      </c>
    </row>
    <row r="153" spans="1:6" ht="12.75">
      <c r="A153">
        <f t="shared" si="5"/>
        <v>-7450</v>
      </c>
      <c r="B153">
        <f t="shared" si="0"/>
        <v>-199.2444074</v>
      </c>
      <c r="C153">
        <f t="shared" si="1"/>
        <v>209.38252194999998</v>
      </c>
      <c r="D153">
        <f t="shared" si="2"/>
        <v>185.4991384459795</v>
      </c>
      <c r="E153">
        <f t="shared" si="3"/>
        <v>-5.202002713210788</v>
      </c>
      <c r="F153">
        <f t="shared" si="4"/>
        <v>44.384407755369594</v>
      </c>
    </row>
    <row r="154" spans="1:6" ht="12.75">
      <c r="A154">
        <f t="shared" si="5"/>
        <v>-7500</v>
      </c>
      <c r="B154">
        <f t="shared" si="0"/>
        <v>-200.91738999999998</v>
      </c>
      <c r="C154">
        <f t="shared" si="1"/>
        <v>209.1840825</v>
      </c>
      <c r="D154">
        <f t="shared" si="2"/>
        <v>188.49137866303784</v>
      </c>
      <c r="E154">
        <f t="shared" si="3"/>
        <v>-7.520276338886942</v>
      </c>
      <c r="F154">
        <f t="shared" si="4"/>
        <v>45.7568298086988</v>
      </c>
    </row>
    <row r="155" spans="1:6" ht="12.75">
      <c r="A155">
        <f t="shared" si="5"/>
        <v>-7550</v>
      </c>
      <c r="B155">
        <f t="shared" si="0"/>
        <v>-202.5903726</v>
      </c>
      <c r="C155">
        <f t="shared" si="1"/>
        <v>208.98564305</v>
      </c>
      <c r="D155">
        <f t="shared" si="2"/>
        <v>191.8549355227986</v>
      </c>
      <c r="E155">
        <f t="shared" si="3"/>
        <v>-9.577792474721356</v>
      </c>
      <c r="F155">
        <f t="shared" si="4"/>
        <v>46.92094616688049</v>
      </c>
    </row>
    <row r="156" spans="1:6" ht="12.75">
      <c r="A156">
        <f t="shared" si="5"/>
        <v>-7600</v>
      </c>
      <c r="B156">
        <f t="shared" si="0"/>
        <v>-204.2633552</v>
      </c>
      <c r="C156">
        <f t="shared" si="1"/>
        <v>208.7872036</v>
      </c>
      <c r="D156">
        <f t="shared" si="2"/>
        <v>195.46604662886074</v>
      </c>
      <c r="E156">
        <f t="shared" si="3"/>
        <v>-11.378894542025183</v>
      </c>
      <c r="F156">
        <f t="shared" si="4"/>
        <v>47.87275327969399</v>
      </c>
    </row>
    <row r="157" spans="1:6" ht="12.75">
      <c r="A157">
        <f t="shared" si="5"/>
        <v>-7650</v>
      </c>
      <c r="B157">
        <f t="shared" si="0"/>
        <v>-205.9363378</v>
      </c>
      <c r="C157">
        <f t="shared" si="1"/>
        <v>208.58876414999997</v>
      </c>
      <c r="D157">
        <f t="shared" si="2"/>
        <v>199.26676076204757</v>
      </c>
      <c r="E157">
        <f t="shared" si="3"/>
        <v>-12.931298685721188</v>
      </c>
      <c r="F157">
        <f t="shared" si="4"/>
        <v>48.60164341564841</v>
      </c>
    </row>
    <row r="158" spans="1:6" ht="12.75">
      <c r="A158">
        <f t="shared" si="5"/>
        <v>-7700</v>
      </c>
      <c r="B158">
        <f t="shared" si="0"/>
        <v>-207.60932039999997</v>
      </c>
      <c r="C158">
        <f t="shared" si="1"/>
        <v>208.39032469999998</v>
      </c>
      <c r="D158">
        <f t="shared" si="2"/>
        <v>203.2318872866524</v>
      </c>
      <c r="E158">
        <f t="shared" si="3"/>
        <v>-14.238502679196989</v>
      </c>
      <c r="F158">
        <f t="shared" si="4"/>
        <v>49.09181190074416</v>
      </c>
    </row>
    <row r="159" spans="1:6" ht="12.75">
      <c r="A159">
        <f t="shared" si="5"/>
        <v>-7750</v>
      </c>
      <c r="B159">
        <f t="shared" si="0"/>
        <v>-209.28230299999998</v>
      </c>
      <c r="C159">
        <f t="shared" si="1"/>
        <v>208.19188524999998</v>
      </c>
      <c r="D159">
        <f t="shared" si="2"/>
        <v>207.2731448255766</v>
      </c>
      <c r="E159">
        <f t="shared" si="3"/>
        <v>-15.296126591184228</v>
      </c>
      <c r="F159">
        <f t="shared" si="4"/>
        <v>49.327741994204494</v>
      </c>
    </row>
    <row r="160" spans="1:6" ht="12.75">
      <c r="A160">
        <f t="shared" si="5"/>
        <v>-7800</v>
      </c>
      <c r="B160">
        <f t="shared" si="0"/>
        <v>-210.9552856</v>
      </c>
      <c r="C160">
        <f t="shared" si="1"/>
        <v>207.9934458</v>
      </c>
      <c r="D160">
        <f t="shared" si="2"/>
        <v>211.23885698983983</v>
      </c>
      <c r="E160">
        <f t="shared" si="3"/>
        <v>-16.111032369470003</v>
      </c>
      <c r="F160">
        <f t="shared" si="4"/>
        <v>49.30043738112195</v>
      </c>
    </row>
    <row r="161" spans="1:6" ht="12.75">
      <c r="A161">
        <f t="shared" si="5"/>
        <v>-7850</v>
      </c>
      <c r="B161">
        <f t="shared" si="0"/>
        <v>-212.6282682</v>
      </c>
      <c r="C161">
        <f t="shared" si="1"/>
        <v>207.79500635</v>
      </c>
      <c r="D161">
        <f t="shared" si="2"/>
        <v>215.03001815314252</v>
      </c>
      <c r="E161">
        <f t="shared" si="3"/>
        <v>-16.70317364771389</v>
      </c>
      <c r="F161">
        <f t="shared" si="4"/>
        <v>49.011149572398494</v>
      </c>
    </row>
    <row r="162" spans="1:6" ht="12.75">
      <c r="A162">
        <f t="shared" si="5"/>
        <v>-7900</v>
      </c>
      <c r="B162">
        <f t="shared" si="0"/>
        <v>-214.30125080000002</v>
      </c>
      <c r="C162">
        <f t="shared" si="1"/>
        <v>207.59656689999997</v>
      </c>
      <c r="D162">
        <f t="shared" si="2"/>
        <v>218.6465974333254</v>
      </c>
      <c r="E162">
        <f t="shared" si="3"/>
        <v>-17.066152919889323</v>
      </c>
      <c r="F162">
        <f t="shared" si="4"/>
        <v>48.47075428966018</v>
      </c>
    </row>
    <row r="163" spans="1:6" ht="12.75">
      <c r="A163">
        <f t="shared" si="5"/>
        <v>-7950</v>
      </c>
      <c r="B163">
        <f t="shared" si="0"/>
        <v>-215.97423339999997</v>
      </c>
      <c r="C163">
        <f t="shared" si="1"/>
        <v>207.39812744999998</v>
      </c>
      <c r="D163">
        <f t="shared" si="2"/>
        <v>222.07961652917697</v>
      </c>
      <c r="E163">
        <f t="shared" si="3"/>
        <v>-17.145628577179973</v>
      </c>
      <c r="F163">
        <f t="shared" si="4"/>
        <v>47.695078662392916</v>
      </c>
    </row>
    <row r="164" spans="1:6" ht="12.75">
      <c r="A164">
        <f t="shared" si="5"/>
        <v>-8000</v>
      </c>
      <c r="B164">
        <f t="shared" si="0"/>
        <v>-217.647216</v>
      </c>
      <c r="C164">
        <f t="shared" si="1"/>
        <v>207.19968799999998</v>
      </c>
      <c r="D164">
        <f t="shared" si="2"/>
        <v>225.2249058001496</v>
      </c>
      <c r="E164">
        <f t="shared" si="3"/>
        <v>-16.883610978957957</v>
      </c>
      <c r="F164">
        <f t="shared" si="4"/>
        <v>46.69850915394774</v>
      </c>
    </row>
    <row r="165" spans="1:6" ht="12.75">
      <c r="A165">
        <f t="shared" si="5"/>
        <v>-8050</v>
      </c>
      <c r="B165">
        <f t="shared" si="0"/>
        <v>-219.3201986</v>
      </c>
      <c r="C165">
        <f t="shared" si="1"/>
        <v>207.00124854999999</v>
      </c>
      <c r="D165">
        <f t="shared" si="2"/>
        <v>227.95965963984642</v>
      </c>
      <c r="E165">
        <f t="shared" si="3"/>
        <v>-16.263781391312996</v>
      </c>
      <c r="F165">
        <f t="shared" si="4"/>
        <v>45.48930165667929</v>
      </c>
    </row>
    <row r="166" spans="1:6" ht="12.75">
      <c r="A166">
        <f t="shared" si="5"/>
        <v>-8100</v>
      </c>
      <c r="B166">
        <f t="shared" si="0"/>
        <v>-220.9931812</v>
      </c>
      <c r="C166">
        <f t="shared" si="1"/>
        <v>206.8028091</v>
      </c>
      <c r="D166">
        <f t="shared" si="2"/>
        <v>230.23924991622025</v>
      </c>
      <c r="E166">
        <f t="shared" si="3"/>
        <v>-15.276280882374634</v>
      </c>
      <c r="F166">
        <f t="shared" si="4"/>
        <v>44.06969734950012</v>
      </c>
    </row>
    <row r="167" spans="1:6" ht="12.75">
      <c r="A167">
        <f t="shared" si="5"/>
        <v>-8150</v>
      </c>
      <c r="B167">
        <f t="shared" si="0"/>
        <v>-222.66616380000002</v>
      </c>
      <c r="C167">
        <f t="shared" si="1"/>
        <v>206.60436965</v>
      </c>
      <c r="D167">
        <f t="shared" si="2"/>
        <v>232.0329090949854</v>
      </c>
      <c r="E167">
        <f t="shared" si="3"/>
        <v>-13.85284794620309</v>
      </c>
      <c r="F167">
        <f t="shared" si="4"/>
        <v>42.442270548199765</v>
      </c>
    </row>
    <row r="168" spans="1:6" ht="12.75">
      <c r="A168">
        <f t="shared" si="5"/>
        <v>-8200</v>
      </c>
      <c r="B168">
        <f t="shared" si="0"/>
        <v>-224.33914639999998</v>
      </c>
      <c r="C168">
        <f t="shared" si="1"/>
        <v>206.4059302</v>
      </c>
      <c r="D168">
        <f t="shared" si="2"/>
        <v>233.19986641335467</v>
      </c>
      <c r="E168">
        <f t="shared" si="3"/>
        <v>-11.884075143596164</v>
      </c>
      <c r="F168">
        <f t="shared" si="4"/>
        <v>40.621463212783745</v>
      </c>
    </row>
    <row r="169" spans="1:6" ht="12.75">
      <c r="A169">
        <f t="shared" si="5"/>
        <v>-8250</v>
      </c>
      <c r="B169">
        <f t="shared" si="0"/>
        <v>-226.012129</v>
      </c>
      <c r="C169">
        <f aca="true" t="shared" si="22" ref="C169:C187">238.95+0.003968789*A169</f>
        <v>206.20749074999998</v>
      </c>
      <c r="D169">
        <f aca="true" t="shared" si="23" ref="D169:D187">MOD(238.9508+0.00400703*A169-19.799*SIN(C169)+19.848*COS(C169)+0.897*SIN(2*C169)-4.956*COS(2*C169)+0.61*SIN(3*C169)+1.211*COS(3*C169)-0.341*SIN(4*C169)-0.19*COS(4*C169)+0.128*SIN(5*C169)-0.034*COS(5*C169)-0.038*SIN(6*C169)+0.031*COS(6*C169)+0.02*SIN(B169-C169)-0.01*COS(B169-C169),360)</f>
        <v>233.5179755088095</v>
      </c>
      <c r="E169">
        <f aca="true" t="shared" si="24" ref="E169:E187">-3.9082-5.453*SIN(C169)-14.975*COS(C169)+3.527*SIN(2*C169)+1.673*COS(2*C169)-1.051*SIN(3*C169)+0.328*COS(3*C169)+0.179*SIN(4*C169)-0.292*COS(4*C169)+0.019*SIN(5*C169)+0.1*COS(5*C169)-0.031*SIN(6*C169)-0.026*COS(6*C169)+0.011*COS(B169-C169)</f>
        <v>-9.29952777309671</v>
      </c>
      <c r="F169">
        <f aca="true" t="shared" si="25" ref="F169:F187">40.72+6.68*SIN(C169)+6.9*COS(C169)-1.18*SIN(2*C169)-0.03*COS(2*C169)+0.15*SIN(3*C169)-0.14*COS(3*C169)</f>
        <v>38.64688371971588</v>
      </c>
    </row>
    <row r="170" spans="1:6" ht="12.75">
      <c r="A170">
        <f t="shared" si="5"/>
        <v>-8300</v>
      </c>
      <c r="B170">
        <f t="shared" si="0"/>
        <v>-227.6851116</v>
      </c>
      <c r="C170">
        <f t="shared" si="22"/>
        <v>206.00905129999998</v>
      </c>
      <c r="D170">
        <f t="shared" si="23"/>
        <v>232.81095615997435</v>
      </c>
      <c r="E170">
        <f t="shared" si="24"/>
        <v>-6.08616510435722</v>
      </c>
      <c r="F170">
        <f t="shared" si="25"/>
        <v>36.59356583415102</v>
      </c>
    </row>
    <row r="171" spans="1:6" ht="12.75">
      <c r="A171">
        <f t="shared" si="5"/>
        <v>-8350</v>
      </c>
      <c r="B171">
        <f t="shared" si="0"/>
        <v>-229.3580942</v>
      </c>
      <c r="C171">
        <f t="shared" si="22"/>
        <v>205.81061185</v>
      </c>
      <c r="D171">
        <f t="shared" si="23"/>
        <v>230.94013112160613</v>
      </c>
      <c r="E171">
        <f t="shared" si="24"/>
        <v>-2.2391897068106426</v>
      </c>
      <c r="F171">
        <f t="shared" si="25"/>
        <v>34.574588058370786</v>
      </c>
    </row>
    <row r="172" spans="1:6" ht="12.75">
      <c r="A172">
        <f t="shared" si="5"/>
        <v>-8400</v>
      </c>
      <c r="B172">
        <f t="shared" si="0"/>
        <v>-231.03107680000002</v>
      </c>
      <c r="C172">
        <f t="shared" si="22"/>
        <v>205.6121724</v>
      </c>
      <c r="D172">
        <f t="shared" si="23"/>
        <v>227.66709579149207</v>
      </c>
      <c r="E172">
        <f t="shared" si="24"/>
        <v>2.2046972758087358</v>
      </c>
      <c r="F172">
        <f t="shared" si="25"/>
        <v>32.73330300261416</v>
      </c>
    </row>
    <row r="173" spans="1:6" ht="12.75">
      <c r="A173">
        <f t="shared" si="5"/>
        <v>-8450</v>
      </c>
      <c r="B173">
        <f t="shared" si="0"/>
        <v>-232.70405939999998</v>
      </c>
      <c r="C173">
        <f t="shared" si="22"/>
        <v>205.41373295</v>
      </c>
      <c r="D173">
        <f t="shared" si="23"/>
        <v>222.66764495301692</v>
      </c>
      <c r="E173">
        <f t="shared" si="24"/>
        <v>6.996143275699146</v>
      </c>
      <c r="F173">
        <f t="shared" si="25"/>
        <v>31.225408718990142</v>
      </c>
    </row>
    <row r="174" spans="1:6" ht="12.75">
      <c r="A174">
        <f t="shared" si="5"/>
        <v>-8500</v>
      </c>
      <c r="B174">
        <f t="shared" si="0"/>
        <v>-234.377042</v>
      </c>
      <c r="C174">
        <f t="shared" si="22"/>
        <v>205.21529349999997</v>
      </c>
      <c r="D174">
        <f t="shared" si="23"/>
        <v>215.81417964273814</v>
      </c>
      <c r="E174">
        <f t="shared" si="24"/>
        <v>11.549481056398994</v>
      </c>
      <c r="F174">
        <f t="shared" si="25"/>
        <v>30.194281856994962</v>
      </c>
    </row>
    <row r="175" spans="1:6" ht="12.75">
      <c r="A175">
        <f t="shared" si="5"/>
        <v>-8550</v>
      </c>
      <c r="B175">
        <f t="shared" si="0"/>
        <v>-236.0500246</v>
      </c>
      <c r="C175">
        <f t="shared" si="22"/>
        <v>205.01685404999998</v>
      </c>
      <c r="D175">
        <f t="shared" si="23"/>
        <v>207.47174315527843</v>
      </c>
      <c r="E175">
        <f t="shared" si="24"/>
        <v>15.07519034618369</v>
      </c>
      <c r="F175">
        <f t="shared" si="25"/>
        <v>29.745347416224632</v>
      </c>
    </row>
    <row r="176" spans="1:6" ht="12.75">
      <c r="A176">
        <f t="shared" si="5"/>
        <v>-8600</v>
      </c>
      <c r="B176">
        <f t="shared" si="0"/>
        <v>-237.7230072</v>
      </c>
      <c r="C176">
        <f t="shared" si="22"/>
        <v>204.81841459999998</v>
      </c>
      <c r="D176">
        <f t="shared" si="23"/>
        <v>198.51163805974872</v>
      </c>
      <c r="E176">
        <f t="shared" si="24"/>
        <v>16.91987889751038</v>
      </c>
      <c r="F176">
        <f t="shared" si="25"/>
        <v>29.92597962973921</v>
      </c>
    </row>
    <row r="177" spans="1:6" ht="12.75">
      <c r="A177">
        <f t="shared" si="5"/>
        <v>-8650</v>
      </c>
      <c r="B177">
        <f t="shared" si="0"/>
        <v>-239.39598979999997</v>
      </c>
      <c r="C177">
        <f t="shared" si="22"/>
        <v>204.61997515</v>
      </c>
      <c r="D177">
        <f t="shared" si="23"/>
        <v>190.0407963071509</v>
      </c>
      <c r="E177">
        <f t="shared" si="24"/>
        <v>16.85636890839664</v>
      </c>
      <c r="F177">
        <f t="shared" si="25"/>
        <v>30.71622161273031</v>
      </c>
    </row>
    <row r="178" spans="1:6" ht="12.75">
      <c r="A178">
        <f t="shared" si="5"/>
        <v>-8700</v>
      </c>
      <c r="B178">
        <f t="shared" si="0"/>
        <v>-241.06897239999998</v>
      </c>
      <c r="C178">
        <f t="shared" si="22"/>
        <v>204.4215357</v>
      </c>
      <c r="D178">
        <f t="shared" si="23"/>
        <v>183.04178244601792</v>
      </c>
      <c r="E178">
        <f t="shared" si="24"/>
        <v>15.135362587856696</v>
      </c>
      <c r="F178">
        <f t="shared" si="25"/>
        <v>32.03280348189309</v>
      </c>
    </row>
    <row r="179" spans="1:6" ht="12.75">
      <c r="A179">
        <f t="shared" si="5"/>
        <v>-8750</v>
      </c>
      <c r="B179">
        <f t="shared" si="0"/>
        <v>-242.741955</v>
      </c>
      <c r="C179">
        <f t="shared" si="22"/>
        <v>204.22309624999997</v>
      </c>
      <c r="D179">
        <f t="shared" si="23"/>
        <v>178.08069672266834</v>
      </c>
      <c r="E179">
        <f t="shared" si="24"/>
        <v>12.31391237809859</v>
      </c>
      <c r="F179">
        <f t="shared" si="25"/>
        <v>33.74537360807547</v>
      </c>
    </row>
    <row r="180" spans="1:6" ht="12.75">
      <c r="A180">
        <f t="shared" si="5"/>
        <v>-8800</v>
      </c>
      <c r="B180">
        <f t="shared" si="0"/>
        <v>-244.4149376</v>
      </c>
      <c r="C180">
        <f t="shared" si="22"/>
        <v>204.0246568</v>
      </c>
      <c r="D180">
        <f t="shared" si="23"/>
        <v>175.1917939143501</v>
      </c>
      <c r="E180">
        <f t="shared" si="24"/>
        <v>8.992276949684543</v>
      </c>
      <c r="F180">
        <f t="shared" si="25"/>
        <v>35.70062556766585</v>
      </c>
    </row>
    <row r="181" spans="1:6" ht="12.75">
      <c r="A181">
        <f t="shared" si="5"/>
        <v>-8850</v>
      </c>
      <c r="B181">
        <f t="shared" si="0"/>
        <v>-246.0879202</v>
      </c>
      <c r="C181">
        <f t="shared" si="22"/>
        <v>203.82621734999998</v>
      </c>
      <c r="D181">
        <f t="shared" si="23"/>
        <v>174.0243437677672</v>
      </c>
      <c r="E181">
        <f t="shared" si="24"/>
        <v>5.600853788713466</v>
      </c>
      <c r="F181">
        <f t="shared" si="25"/>
        <v>37.74808578061245</v>
      </c>
    </row>
    <row r="182" spans="1:6" ht="12.75">
      <c r="A182">
        <f t="shared" si="5"/>
        <v>-8900</v>
      </c>
      <c r="B182">
        <f t="shared" si="0"/>
        <v>-247.76090279999997</v>
      </c>
      <c r="C182">
        <f t="shared" si="22"/>
        <v>203.62777789999998</v>
      </c>
      <c r="D182">
        <f t="shared" si="23"/>
        <v>174.16573692575133</v>
      </c>
      <c r="E182">
        <f t="shared" si="24"/>
        <v>2.341010964898315</v>
      </c>
      <c r="F182">
        <f t="shared" si="25"/>
        <v>39.761278616314414</v>
      </c>
    </row>
    <row r="183" spans="1:6" ht="12.75">
      <c r="A183">
        <f t="shared" si="5"/>
        <v>-8950</v>
      </c>
      <c r="B183">
        <f t="shared" si="0"/>
        <v>-249.43388539999998</v>
      </c>
      <c r="C183">
        <f t="shared" si="22"/>
        <v>203.42933845</v>
      </c>
      <c r="D183">
        <f t="shared" si="23"/>
        <v>175.35572242884132</v>
      </c>
      <c r="E183">
        <f t="shared" si="24"/>
        <v>-0.7197244246785014</v>
      </c>
      <c r="F183">
        <f t="shared" si="25"/>
        <v>41.64975969116392</v>
      </c>
    </row>
    <row r="184" spans="1:6" ht="12.75">
      <c r="A184">
        <f t="shared" si="5"/>
        <v>-9000</v>
      </c>
      <c r="B184">
        <f t="shared" si="0"/>
        <v>-251.106868</v>
      </c>
      <c r="C184">
        <f t="shared" si="22"/>
        <v>203.230899</v>
      </c>
      <c r="D184">
        <f t="shared" si="23"/>
        <v>177.42541775931022</v>
      </c>
      <c r="E184">
        <f t="shared" si="24"/>
        <v>-3.528295233554394</v>
      </c>
      <c r="F184">
        <f t="shared" si="25"/>
        <v>43.36048035688526</v>
      </c>
    </row>
    <row r="185" spans="1:6" ht="12.75">
      <c r="A185">
        <f t="shared" si="5"/>
        <v>-9050</v>
      </c>
      <c r="B185">
        <f t="shared" si="0"/>
        <v>-252.7798506</v>
      </c>
      <c r="C185">
        <f t="shared" si="22"/>
        <v>203.03245955</v>
      </c>
      <c r="D185">
        <f t="shared" si="23"/>
        <v>180.14923159715417</v>
      </c>
      <c r="E185">
        <f t="shared" si="24"/>
        <v>-6.031709137676953</v>
      </c>
      <c r="F185">
        <f t="shared" si="25"/>
        <v>44.87013271023455</v>
      </c>
    </row>
    <row r="186" spans="1:6" ht="12.75">
      <c r="A186">
        <f t="shared" si="5"/>
        <v>-9100</v>
      </c>
      <c r="B186">
        <f t="shared" si="0"/>
        <v>-254.45283320000001</v>
      </c>
      <c r="C186">
        <f t="shared" si="22"/>
        <v>202.83402009999998</v>
      </c>
      <c r="D186">
        <f t="shared" si="23"/>
        <v>183.2751143324725</v>
      </c>
      <c r="E186">
        <f t="shared" si="24"/>
        <v>-8.234187103890388</v>
      </c>
      <c r="F186">
        <f t="shared" si="25"/>
        <v>46.17251232002488</v>
      </c>
    </row>
    <row r="187" spans="1:6" ht="12.75">
      <c r="A187">
        <f t="shared" si="5"/>
        <v>-9150</v>
      </c>
      <c r="B187">
        <f t="shared" si="0"/>
        <v>-256.12581579999994</v>
      </c>
      <c r="C187">
        <f t="shared" si="22"/>
        <v>202.63558064999998</v>
      </c>
      <c r="D187">
        <f t="shared" si="23"/>
        <v>186.6746020811615</v>
      </c>
      <c r="E187">
        <f t="shared" si="24"/>
        <v>-10.192652414546206</v>
      </c>
      <c r="F187">
        <f t="shared" si="25"/>
        <v>47.2658195135776</v>
      </c>
    </row>
    <row r="188" spans="1:6" ht="12.75">
      <c r="A188">
        <f t="shared" si="5"/>
        <v>-9200</v>
      </c>
      <c r="B188">
        <f t="shared" si="0"/>
        <v>-257.7987984</v>
      </c>
      <c r="C188">
        <f t="shared" si="1"/>
        <v>202.43714119999999</v>
      </c>
      <c r="D188">
        <f t="shared" si="2"/>
        <v>190.3488988631363</v>
      </c>
      <c r="E188">
        <f t="shared" si="3"/>
        <v>-11.93394249217907</v>
      </c>
      <c r="F188">
        <f t="shared" si="4"/>
        <v>48.14402514340712</v>
      </c>
    </row>
    <row r="189" spans="1:6" ht="12.75">
      <c r="A189">
        <f t="shared" si="5"/>
        <v>-9250</v>
      </c>
      <c r="B189">
        <f t="shared" si="0"/>
        <v>-259.47178099999996</v>
      </c>
      <c r="C189">
        <f t="shared" si="1"/>
        <v>202.23870175</v>
      </c>
      <c r="D189">
        <f t="shared" si="2"/>
        <v>194.26719076911377</v>
      </c>
      <c r="E189">
        <f t="shared" si="3"/>
        <v>-13.420756394345727</v>
      </c>
      <c r="F189">
        <f t="shared" si="4"/>
        <v>48.79435012786551</v>
      </c>
    </row>
    <row r="190" spans="1:6" ht="12.75">
      <c r="A190">
        <f t="shared" si="5"/>
        <v>-9300</v>
      </c>
      <c r="B190">
        <f t="shared" si="0"/>
        <v>-261.14476360000003</v>
      </c>
      <c r="C190">
        <f t="shared" si="1"/>
        <v>202.0402623</v>
      </c>
      <c r="D190">
        <f t="shared" si="2"/>
        <v>198.28746338352695</v>
      </c>
      <c r="E190">
        <f t="shared" si="3"/>
        <v>-14.622543986646079</v>
      </c>
      <c r="F190">
        <f t="shared" si="4"/>
        <v>49.200362214040844</v>
      </c>
    </row>
    <row r="191" spans="1:6" ht="12.75">
      <c r="A191">
        <f t="shared" si="5"/>
        <v>-9350</v>
      </c>
      <c r="B191">
        <f t="shared" si="0"/>
        <v>-262.8177462</v>
      </c>
      <c r="C191">
        <f t="shared" si="1"/>
        <v>201.84182284999997</v>
      </c>
      <c r="D191">
        <f t="shared" si="2"/>
        <v>202.26516564498306</v>
      </c>
      <c r="E191">
        <f t="shared" si="3"/>
        <v>-15.575485640349596</v>
      </c>
      <c r="F191">
        <f t="shared" si="4"/>
        <v>49.348111972503915</v>
      </c>
    </row>
    <row r="192" spans="1:6" ht="12.75">
      <c r="A192">
        <f t="shared" si="5"/>
        <v>-9400</v>
      </c>
      <c r="B192">
        <f t="shared" si="0"/>
        <v>-264.49072879999994</v>
      </c>
      <c r="C192">
        <f t="shared" si="1"/>
        <v>201.64338339999998</v>
      </c>
      <c r="D192">
        <f t="shared" si="2"/>
        <v>206.15195075475495</v>
      </c>
      <c r="E192">
        <f t="shared" si="3"/>
        <v>-16.33104892674508</v>
      </c>
      <c r="F192">
        <f t="shared" si="4"/>
        <v>49.23183800547732</v>
      </c>
    </row>
    <row r="193" spans="1:6" ht="12.75">
      <c r="A193">
        <f t="shared" si="5"/>
        <v>-9450</v>
      </c>
      <c r="B193">
        <f t="shared" si="0"/>
        <v>-266.1637114</v>
      </c>
      <c r="C193">
        <f t="shared" si="1"/>
        <v>201.44494394999998</v>
      </c>
      <c r="D193">
        <f t="shared" si="2"/>
        <v>209.93180963787873</v>
      </c>
      <c r="E193">
        <f t="shared" si="3"/>
        <v>-16.873683386519765</v>
      </c>
      <c r="F193">
        <f t="shared" si="4"/>
        <v>48.85633485242954</v>
      </c>
    </row>
    <row r="194" spans="1:6" ht="12.75">
      <c r="A194">
        <f t="shared" si="5"/>
        <v>-9500</v>
      </c>
      <c r="B194">
        <f t="shared" si="0"/>
        <v>-267.83669399999997</v>
      </c>
      <c r="C194">
        <f t="shared" si="1"/>
        <v>201.2465045</v>
      </c>
      <c r="D194">
        <f t="shared" si="2"/>
        <v>213.52710955464295</v>
      </c>
      <c r="E194">
        <f t="shared" si="3"/>
        <v>-17.135810825338798</v>
      </c>
      <c r="F194">
        <f t="shared" si="4"/>
        <v>48.234818789239476</v>
      </c>
    </row>
    <row r="195" spans="1:6" ht="12.75">
      <c r="A195">
        <f t="shared" si="5"/>
        <v>-9550</v>
      </c>
      <c r="B195">
        <f t="shared" si="0"/>
        <v>-269.50967660000003</v>
      </c>
      <c r="C195">
        <f t="shared" si="1"/>
        <v>201.04806505</v>
      </c>
      <c r="D195">
        <f t="shared" si="2"/>
        <v>216.8351632076936</v>
      </c>
      <c r="E195">
        <f t="shared" si="3"/>
        <v>-17.07799026539467</v>
      </c>
      <c r="F195">
        <f t="shared" si="4"/>
        <v>47.38333500539644</v>
      </c>
    </row>
    <row r="196" spans="1:6" ht="12.75">
      <c r="A196">
        <f t="shared" si="5"/>
        <v>-9600</v>
      </c>
      <c r="B196">
        <f t="shared" si="0"/>
        <v>-271.1826592</v>
      </c>
      <c r="C196">
        <f t="shared" si="1"/>
        <v>200.84962559999997</v>
      </c>
      <c r="D196">
        <f t="shared" si="2"/>
        <v>219.80924742276196</v>
      </c>
      <c r="E196">
        <f t="shared" si="3"/>
        <v>-16.703142229732496</v>
      </c>
      <c r="F196">
        <f t="shared" si="4"/>
        <v>46.31454166632611</v>
      </c>
    </row>
    <row r="197" spans="1:6" ht="12.75">
      <c r="A197">
        <f t="shared" si="5"/>
        <v>-9650</v>
      </c>
      <c r="B197">
        <f t="shared" si="0"/>
        <v>-272.85564179999994</v>
      </c>
      <c r="C197">
        <f t="shared" si="1"/>
        <v>200.65118615</v>
      </c>
      <c r="D197">
        <f t="shared" si="2"/>
        <v>222.42702980867432</v>
      </c>
      <c r="E197">
        <f t="shared" si="3"/>
        <v>-15.990936444765474</v>
      </c>
      <c r="F197">
        <f t="shared" si="4"/>
        <v>45.03435176263085</v>
      </c>
    </row>
    <row r="198" spans="1:6" ht="12.75">
      <c r="A198">
        <f t="shared" si="5"/>
        <v>-9700</v>
      </c>
      <c r="B198">
        <f t="shared" si="0"/>
        <v>-274.5286244</v>
      </c>
      <c r="C198">
        <f t="shared" si="1"/>
        <v>200.45274669999998</v>
      </c>
      <c r="D198">
        <f t="shared" si="2"/>
        <v>224.60027418776124</v>
      </c>
      <c r="E198">
        <f t="shared" si="3"/>
        <v>-14.86529138158084</v>
      </c>
      <c r="F198">
        <f t="shared" si="4"/>
        <v>43.544104304428046</v>
      </c>
    </row>
    <row r="199" spans="1:6" ht="12.75">
      <c r="A199">
        <f t="shared" si="5"/>
        <v>-9750</v>
      </c>
      <c r="B199">
        <f t="shared" si="0"/>
        <v>-276.20160699999997</v>
      </c>
      <c r="C199">
        <f t="shared" si="1"/>
        <v>200.25430724999998</v>
      </c>
      <c r="D199">
        <f t="shared" si="2"/>
        <v>226.17955728118105</v>
      </c>
      <c r="E199">
        <f t="shared" si="3"/>
        <v>-13.241040918982248</v>
      </c>
      <c r="F199">
        <f t="shared" si="4"/>
        <v>41.84890661279254</v>
      </c>
    </row>
    <row r="200" spans="1:6" ht="12.75">
      <c r="A200">
        <f t="shared" si="5"/>
        <v>-9800</v>
      </c>
      <c r="B200">
        <f t="shared" si="0"/>
        <v>-277.87458960000004</v>
      </c>
      <c r="C200">
        <f t="shared" si="1"/>
        <v>200.0558678</v>
      </c>
      <c r="D200">
        <f t="shared" si="2"/>
        <v>227.03007171458538</v>
      </c>
      <c r="E200">
        <f t="shared" si="3"/>
        <v>-11.065844336754457</v>
      </c>
      <c r="F200">
        <f t="shared" si="4"/>
        <v>39.97024279074849</v>
      </c>
    </row>
    <row r="201" spans="1:6" ht="12.75">
      <c r="A201">
        <f t="shared" si="5"/>
        <v>-9850</v>
      </c>
      <c r="B201">
        <f t="shared" si="0"/>
        <v>-279.5475722</v>
      </c>
      <c r="C201">
        <f t="shared" si="1"/>
        <v>199.85742835</v>
      </c>
      <c r="D201">
        <f t="shared" si="2"/>
        <v>227.03310458977765</v>
      </c>
      <c r="E201">
        <f t="shared" si="3"/>
        <v>-8.297716471480422</v>
      </c>
      <c r="F201">
        <f t="shared" si="4"/>
        <v>37.958810525849614</v>
      </c>
    </row>
    <row r="202" spans="1:6" ht="12.75">
      <c r="A202">
        <f t="shared" si="5"/>
        <v>-9900</v>
      </c>
      <c r="B202">
        <f t="shared" si="0"/>
        <v>-281.22055479999995</v>
      </c>
      <c r="C202">
        <f t="shared" si="1"/>
        <v>199.6589889</v>
      </c>
      <c r="D202">
        <f t="shared" si="2"/>
        <v>226.00955487972243</v>
      </c>
      <c r="E202">
        <f t="shared" si="3"/>
        <v>-4.880231285496345</v>
      </c>
      <c r="F202">
        <f t="shared" si="4"/>
        <v>35.902658600287154</v>
      </c>
    </row>
    <row r="203" spans="1:6" ht="12.75">
      <c r="A203">
        <f t="shared" si="5"/>
        <v>-9950</v>
      </c>
      <c r="B203">
        <f t="shared" si="0"/>
        <v>-282.8935374</v>
      </c>
      <c r="C203">
        <f t="shared" si="1"/>
        <v>199.46054944999997</v>
      </c>
      <c r="D203">
        <f t="shared" si="2"/>
        <v>223.69656549576402</v>
      </c>
      <c r="E203">
        <f t="shared" si="3"/>
        <v>-0.7950705226742206</v>
      </c>
      <c r="F203">
        <f t="shared" si="4"/>
        <v>33.92647917439828</v>
      </c>
    </row>
    <row r="204" spans="1:6" ht="12.75">
      <c r="A204">
        <f t="shared" si="5"/>
        <v>-10000</v>
      </c>
      <c r="B204">
        <f t="shared" si="0"/>
        <v>-284.56651999999997</v>
      </c>
      <c r="C204">
        <f t="shared" si="1"/>
        <v>199.26210999999998</v>
      </c>
      <c r="D204">
        <f t="shared" si="2"/>
        <v>219.8170893627083</v>
      </c>
      <c r="E204">
        <f t="shared" si="3"/>
        <v>3.823690049264518</v>
      </c>
      <c r="F204">
        <f t="shared" si="4"/>
        <v>32.180223070090584</v>
      </c>
    </row>
    <row r="205" spans="1:6" ht="12.75">
      <c r="A205">
        <f t="shared" si="5"/>
        <v>-10050</v>
      </c>
      <c r="B205">
        <f t="shared" si="0"/>
        <v>-286.23950260000004</v>
      </c>
      <c r="C205">
        <f t="shared" si="1"/>
        <v>199.06367054999998</v>
      </c>
      <c r="D205">
        <f t="shared" si="2"/>
        <v>214.1791901708148</v>
      </c>
      <c r="E205">
        <f t="shared" si="3"/>
        <v>8.592125271129566</v>
      </c>
      <c r="F205">
        <f t="shared" si="4"/>
        <v>30.818374225647243</v>
      </c>
    </row>
    <row r="206" spans="1:6" ht="12.75">
      <c r="A206">
        <f t="shared" si="5"/>
        <v>-10100</v>
      </c>
      <c r="B206">
        <f t="shared" si="0"/>
        <v>-287.9124852</v>
      </c>
      <c r="C206">
        <f t="shared" si="1"/>
        <v>198.8652311</v>
      </c>
      <c r="D206">
        <f t="shared" si="2"/>
        <v>206.81201995984622</v>
      </c>
      <c r="E206">
        <f t="shared" si="3"/>
        <v>12.869991312592015</v>
      </c>
      <c r="F206">
        <f t="shared" si="4"/>
        <v>29.974237920282015</v>
      </c>
    </row>
    <row r="207" spans="1:6" ht="12.75">
      <c r="A207">
        <f t="shared" si="5"/>
        <v>-10150</v>
      </c>
      <c r="B207">
        <f t="shared" si="0"/>
        <v>-289.58546779999995</v>
      </c>
      <c r="C207">
        <f t="shared" si="1"/>
        <v>198.66679165</v>
      </c>
      <c r="D207">
        <f t="shared" si="2"/>
        <v>198.16352121158639</v>
      </c>
      <c r="E207">
        <f t="shared" si="3"/>
        <v>15.905461987999304</v>
      </c>
      <c r="F207">
        <f t="shared" si="4"/>
        <v>29.73546976501103</v>
      </c>
    </row>
    <row r="208" spans="1:6" ht="12.75">
      <c r="A208">
        <f t="shared" si="5"/>
        <v>-10200</v>
      </c>
      <c r="B208">
        <f t="shared" si="0"/>
        <v>-291.2584504</v>
      </c>
      <c r="C208">
        <f t="shared" si="1"/>
        <v>198.46835219999997</v>
      </c>
      <c r="D208">
        <f t="shared" si="2"/>
        <v>189.1898922319729</v>
      </c>
      <c r="E208">
        <f t="shared" si="3"/>
        <v>17.129395890701595</v>
      </c>
      <c r="F208">
        <f t="shared" si="4"/>
        <v>30.12714497915078</v>
      </c>
    </row>
    <row r="209" spans="1:6" ht="12.75">
      <c r="A209">
        <f aca="true" t="shared" si="26" ref="A209:A241">A208+C$1</f>
        <v>-10250</v>
      </c>
      <c r="B209">
        <f t="shared" si="0"/>
        <v>-292.93143299999997</v>
      </c>
      <c r="C209">
        <f t="shared" si="1"/>
        <v>198.26991274999997</v>
      </c>
      <c r="D209">
        <f t="shared" si="2"/>
        <v>181.09237070211734</v>
      </c>
      <c r="E209">
        <f t="shared" si="3"/>
        <v>16.44279218375788</v>
      </c>
      <c r="F209">
        <f t="shared" si="4"/>
        <v>31.10685481655008</v>
      </c>
    </row>
    <row r="210" spans="1:6" ht="12.75">
      <c r="A210">
        <f t="shared" si="26"/>
        <v>-10300</v>
      </c>
      <c r="B210">
        <f t="shared" si="0"/>
        <v>-294.60441560000004</v>
      </c>
      <c r="C210">
        <f aca="true" t="shared" si="27" ref="C210:C217">238.95+0.003968789*A210</f>
        <v>198.07147329999998</v>
      </c>
      <c r="D210">
        <f t="shared" si="2"/>
        <v>174.7914679726126</v>
      </c>
      <c r="E210">
        <f aca="true" t="shared" si="28" ref="E210:E217">-3.9082-5.453*SIN(C210)-14.975*COS(C210)+3.527*SIN(2*C210)+1.673*COS(2*C210)-1.051*SIN(3*C210)+0.328*COS(3*C210)+0.179*SIN(4*C210)-0.292*COS(4*C210)+0.019*SIN(5*C210)+0.1*COS(5*C210)-0.031*SIN(6*C210)-0.026*COS(6*C210)+0.011*COS(B210-C210)</f>
        <v>14.255617331366826</v>
      </c>
      <c r="F210">
        <f aca="true" t="shared" si="29" ref="F210:F217">40.72+6.68*SIN(C210)+6.9*COS(C210)-1.18*SIN(2*C210)-0.03*COS(2*C210)+0.15*SIN(3*C210)-0.14*COS(3*C210)</f>
        <v>32.57314046685141</v>
      </c>
    </row>
    <row r="211" spans="1:6" ht="12.75">
      <c r="A211">
        <f t="shared" si="26"/>
        <v>-10350</v>
      </c>
      <c r="B211">
        <f t="shared" si="0"/>
        <v>-296.2773982</v>
      </c>
      <c r="C211">
        <f t="shared" si="27"/>
        <v>197.87303384999998</v>
      </c>
      <c r="D211">
        <f t="shared" si="2"/>
        <v>170.58785431529654</v>
      </c>
      <c r="E211">
        <f t="shared" si="28"/>
        <v>11.215028869294338</v>
      </c>
      <c r="F211">
        <f t="shared" si="29"/>
        <v>34.38499803149887</v>
      </c>
    </row>
    <row r="212" spans="1:6" ht="12.75">
      <c r="A212">
        <f t="shared" si="26"/>
        <v>-10400</v>
      </c>
      <c r="B212">
        <f t="shared" si="0"/>
        <v>-297.95038079999995</v>
      </c>
      <c r="C212">
        <f t="shared" si="27"/>
        <v>197.6745944</v>
      </c>
      <c r="D212">
        <f t="shared" si="2"/>
        <v>168.28760331407457</v>
      </c>
      <c r="E212">
        <f t="shared" si="28"/>
        <v>7.861315230521542</v>
      </c>
      <c r="F212">
        <f t="shared" si="29"/>
        <v>36.3873050854148</v>
      </c>
    </row>
    <row r="213" spans="1:6" ht="12.75">
      <c r="A213">
        <f t="shared" si="26"/>
        <v>-10450</v>
      </c>
      <c r="B213">
        <f t="shared" si="0"/>
        <v>-299.6233634</v>
      </c>
      <c r="C213">
        <f t="shared" si="27"/>
        <v>197.47615495</v>
      </c>
      <c r="D213">
        <f t="shared" si="2"/>
        <v>167.55558924254404</v>
      </c>
      <c r="E213">
        <f t="shared" si="28"/>
        <v>4.495391057894127</v>
      </c>
      <c r="F213">
        <f t="shared" si="29"/>
        <v>38.435697949510896</v>
      </c>
    </row>
    <row r="214" spans="1:6" ht="12.75">
      <c r="A214">
        <f t="shared" si="26"/>
        <v>-10500</v>
      </c>
      <c r="B214">
        <f t="shared" si="0"/>
        <v>-301.29634599999997</v>
      </c>
      <c r="C214">
        <f t="shared" si="27"/>
        <v>197.2777155</v>
      </c>
      <c r="D214">
        <f t="shared" si="2"/>
        <v>168.10330316767175</v>
      </c>
      <c r="E214">
        <f t="shared" si="28"/>
        <v>1.2688929564273368</v>
      </c>
      <c r="F214">
        <f t="shared" si="29"/>
        <v>40.41503123033785</v>
      </c>
    </row>
    <row r="215" spans="1:6" ht="12.75">
      <c r="A215">
        <f t="shared" si="26"/>
        <v>-10550</v>
      </c>
      <c r="B215">
        <f t="shared" si="0"/>
        <v>-302.96932860000004</v>
      </c>
      <c r="C215">
        <f t="shared" si="27"/>
        <v>197.07927604999998</v>
      </c>
      <c r="D215">
        <f t="shared" si="2"/>
        <v>169.6615018518343</v>
      </c>
      <c r="E215">
        <f t="shared" si="28"/>
        <v>-1.7132620615492433</v>
      </c>
      <c r="F215">
        <f t="shared" si="29"/>
        <v>42.24782264966312</v>
      </c>
    </row>
    <row r="216" spans="1:6" ht="12.75">
      <c r="A216">
        <f t="shared" si="26"/>
        <v>-10600</v>
      </c>
      <c r="B216">
        <f t="shared" si="0"/>
        <v>-304.6423112</v>
      </c>
      <c r="C216">
        <f t="shared" si="27"/>
        <v>196.88083659999998</v>
      </c>
      <c r="D216">
        <f t="shared" si="2"/>
        <v>171.95908453253375</v>
      </c>
      <c r="E216">
        <f t="shared" si="28"/>
        <v>-4.3943819648822595</v>
      </c>
      <c r="F216">
        <f t="shared" si="29"/>
        <v>43.89224939941814</v>
      </c>
    </row>
    <row r="217" spans="1:6" ht="12.75">
      <c r="A217">
        <f t="shared" si="26"/>
        <v>-10650</v>
      </c>
      <c r="B217">
        <f t="shared" si="0"/>
        <v>-306.31529379999995</v>
      </c>
      <c r="C217">
        <f t="shared" si="27"/>
        <v>196.68239714999999</v>
      </c>
      <c r="D217">
        <f t="shared" si="2"/>
        <v>174.78682171081994</v>
      </c>
      <c r="E217">
        <f t="shared" si="28"/>
        <v>-6.786999202870828</v>
      </c>
      <c r="F217">
        <f t="shared" si="29"/>
        <v>45.3322836429455</v>
      </c>
    </row>
    <row r="218" spans="1:6" ht="12.75">
      <c r="A218">
        <f t="shared" si="26"/>
        <v>-10700</v>
      </c>
      <c r="B218">
        <f t="shared" si="0"/>
        <v>-307.9882764</v>
      </c>
      <c r="C218">
        <f aca="true" t="shared" si="30" ref="C218:C281">238.95+0.003968789*A218</f>
        <v>196.4839577</v>
      </c>
      <c r="D218">
        <f t="shared" si="2"/>
        <v>178.02169512149865</v>
      </c>
      <c r="E218">
        <f aca="true" t="shared" si="31" ref="E218:E281">-3.9082-5.453*SIN(C218)-14.975*COS(C218)+3.527*SIN(2*C218)+1.673*COS(2*C218)-1.051*SIN(3*C218)+0.328*COS(3*C218)+0.179*SIN(4*C218)-0.292*COS(4*C218)+0.019*SIN(5*C218)+0.1*COS(5*C218)-0.031*SIN(6*C218)-0.026*COS(6*C218)+0.011*COS(B218-C218)</f>
        <v>-8.92830712476362</v>
      </c>
      <c r="F218">
        <f aca="true" t="shared" si="32" ref="F218:F281">40.72+6.68*SIN(C218)+6.9*COS(C218)-1.18*SIN(2*C218)-0.03*COS(2*C218)+0.15*SIN(3*C218)-0.14*COS(3*C218)</f>
        <v>46.56449115649819</v>
      </c>
    </row>
    <row r="219" spans="1:6" ht="12.75">
      <c r="A219">
        <f t="shared" si="26"/>
        <v>-10750</v>
      </c>
      <c r="B219">
        <f t="shared" si="0"/>
        <v>-309.661259</v>
      </c>
      <c r="C219">
        <f t="shared" si="30"/>
        <v>196.28551825</v>
      </c>
      <c r="D219">
        <f t="shared" si="2"/>
        <v>181.56993561364595</v>
      </c>
      <c r="E219">
        <f t="shared" si="31"/>
        <v>-10.824675064948794</v>
      </c>
      <c r="F219">
        <f t="shared" si="32"/>
        <v>47.586324919568824</v>
      </c>
    </row>
    <row r="220" spans="1:6" ht="12.75">
      <c r="A220">
        <f t="shared" si="26"/>
        <v>-10800</v>
      </c>
      <c r="B220">
        <f t="shared" si="0"/>
        <v>-311.33424160000004</v>
      </c>
      <c r="C220">
        <f t="shared" si="30"/>
        <v>196.08707879999997</v>
      </c>
      <c r="D220">
        <f t="shared" si="2"/>
        <v>185.33603757081835</v>
      </c>
      <c r="E220">
        <f t="shared" si="31"/>
        <v>-12.460320123175894</v>
      </c>
      <c r="F220">
        <f t="shared" si="32"/>
        <v>48.38944862505412</v>
      </c>
    </row>
    <row r="221" spans="1:6" ht="12.75">
      <c r="A221">
        <f t="shared" si="26"/>
        <v>-10850</v>
      </c>
      <c r="B221">
        <f t="shared" si="0"/>
        <v>-313.0072242</v>
      </c>
      <c r="C221">
        <f t="shared" si="30"/>
        <v>195.88863934999998</v>
      </c>
      <c r="D221">
        <f t="shared" si="2"/>
        <v>189.24962714769765</v>
      </c>
      <c r="E221">
        <f t="shared" si="31"/>
        <v>-13.836039552388396</v>
      </c>
      <c r="F221">
        <f t="shared" si="32"/>
        <v>48.959286575374385</v>
      </c>
    </row>
    <row r="222" spans="1:6" ht="12.75">
      <c r="A222">
        <f t="shared" si="26"/>
        <v>-10900</v>
      </c>
      <c r="B222">
        <f t="shared" si="0"/>
        <v>-314.68020679999995</v>
      </c>
      <c r="C222">
        <f t="shared" si="30"/>
        <v>195.69019989999998</v>
      </c>
      <c r="D222">
        <f t="shared" si="2"/>
        <v>193.25610277351936</v>
      </c>
      <c r="E222">
        <f t="shared" si="31"/>
        <v>-14.969948192468125</v>
      </c>
      <c r="F222">
        <f t="shared" si="32"/>
        <v>49.279506655176625</v>
      </c>
    </row>
    <row r="223" spans="1:6" ht="12.75">
      <c r="A223">
        <f t="shared" si="26"/>
        <v>-10950</v>
      </c>
      <c r="B223">
        <f t="shared" si="0"/>
        <v>-316.3531894</v>
      </c>
      <c r="C223">
        <f t="shared" si="30"/>
        <v>195.49176045</v>
      </c>
      <c r="D223">
        <f t="shared" si="2"/>
        <v>197.26054710745782</v>
      </c>
      <c r="E223">
        <f t="shared" si="31"/>
        <v>-15.872634167596981</v>
      </c>
      <c r="F223">
        <f t="shared" si="32"/>
        <v>49.3384004851925</v>
      </c>
    </row>
    <row r="224" spans="1:6" ht="12.75">
      <c r="A224">
        <f t="shared" si="26"/>
        <v>-11000</v>
      </c>
      <c r="B224">
        <f t="shared" si="0"/>
        <v>-318.026172</v>
      </c>
      <c r="C224">
        <f t="shared" si="30"/>
        <v>195.293321</v>
      </c>
      <c r="D224">
        <f t="shared" si="2"/>
        <v>201.13735824896492</v>
      </c>
      <c r="E224">
        <f t="shared" si="31"/>
        <v>-16.543204743153133</v>
      </c>
      <c r="F224">
        <f t="shared" si="32"/>
        <v>49.13372084078243</v>
      </c>
    </row>
    <row r="225" spans="1:6" ht="12.75">
      <c r="A225">
        <f t="shared" si="26"/>
        <v>-11050</v>
      </c>
      <c r="B225">
        <f t="shared" si="0"/>
        <v>-319.69915460000004</v>
      </c>
      <c r="C225">
        <f t="shared" si="30"/>
        <v>195.09488154999997</v>
      </c>
      <c r="D225">
        <f t="shared" si="2"/>
        <v>204.8150130031237</v>
      </c>
      <c r="E225">
        <f t="shared" si="31"/>
        <v>-16.97553162500817</v>
      </c>
      <c r="F225">
        <f t="shared" si="32"/>
        <v>48.67355365395787</v>
      </c>
    </row>
    <row r="226" spans="1:6" ht="12.75">
      <c r="A226">
        <f t="shared" si="26"/>
        <v>-11100</v>
      </c>
      <c r="B226">
        <f t="shared" si="0"/>
        <v>-321.3721372</v>
      </c>
      <c r="C226">
        <f t="shared" si="30"/>
        <v>194.8964421</v>
      </c>
      <c r="D226">
        <f t="shared" si="2"/>
        <v>208.29101716108596</v>
      </c>
      <c r="E226">
        <f t="shared" si="31"/>
        <v>-17.145855147206035</v>
      </c>
      <c r="F226">
        <f t="shared" si="32"/>
        <v>47.97279541298225</v>
      </c>
    </row>
    <row r="227" spans="1:6" ht="12.75">
      <c r="A227">
        <f t="shared" si="26"/>
        <v>-11150</v>
      </c>
      <c r="B227">
        <f t="shared" si="0"/>
        <v>-323.04511979999995</v>
      </c>
      <c r="C227">
        <f t="shared" si="30"/>
        <v>194.69800264999998</v>
      </c>
      <c r="D227">
        <f t="shared" si="2"/>
        <v>211.53436883326248</v>
      </c>
      <c r="E227">
        <f t="shared" si="31"/>
        <v>-17.00667475309291</v>
      </c>
      <c r="F227">
        <f t="shared" si="32"/>
        <v>47.04697248077255</v>
      </c>
    </row>
    <row r="228" spans="1:6" ht="12.75">
      <c r="A228">
        <f t="shared" si="26"/>
        <v>-11200</v>
      </c>
      <c r="B228">
        <f t="shared" si="0"/>
        <v>-324.7181024</v>
      </c>
      <c r="C228">
        <f t="shared" si="30"/>
        <v>194.49956319999998</v>
      </c>
      <c r="D228">
        <f t="shared" si="2"/>
        <v>214.4336737552056</v>
      </c>
      <c r="E228">
        <f t="shared" si="31"/>
        <v>-16.513910075291797</v>
      </c>
      <c r="F228">
        <f t="shared" si="32"/>
        <v>45.9066094816927</v>
      </c>
    </row>
    <row r="229" spans="1:6" ht="12.75">
      <c r="A229">
        <f t="shared" si="26"/>
        <v>-11250</v>
      </c>
      <c r="B229">
        <f t="shared" si="0"/>
        <v>-326.391085</v>
      </c>
      <c r="C229">
        <f t="shared" si="30"/>
        <v>194.30112375</v>
      </c>
      <c r="D229">
        <f t="shared" si="2"/>
        <v>216.8779946468801</v>
      </c>
      <c r="E229">
        <f t="shared" si="31"/>
        <v>-15.644683372182385</v>
      </c>
      <c r="F229">
        <f t="shared" si="32"/>
        <v>44.55551711909843</v>
      </c>
    </row>
    <row r="230" spans="1:6" ht="12.75">
      <c r="A230">
        <f t="shared" si="26"/>
        <v>-11300</v>
      </c>
      <c r="B230">
        <f t="shared" si="0"/>
        <v>-328.06406760000004</v>
      </c>
      <c r="C230">
        <f t="shared" si="30"/>
        <v>194.1026843</v>
      </c>
      <c r="D230">
        <f t="shared" si="2"/>
        <v>218.8201774450394</v>
      </c>
      <c r="E230">
        <f t="shared" si="31"/>
        <v>-14.363231551946184</v>
      </c>
      <c r="F230">
        <f t="shared" si="32"/>
        <v>42.995096195111685</v>
      </c>
    </row>
    <row r="231" spans="1:6" ht="12.75">
      <c r="A231">
        <f t="shared" si="26"/>
        <v>-11350</v>
      </c>
      <c r="B231">
        <f t="shared" si="0"/>
        <v>-329.7370502</v>
      </c>
      <c r="C231">
        <f t="shared" si="30"/>
        <v>193.90424485</v>
      </c>
      <c r="D231">
        <f t="shared" si="2"/>
        <v>220.19560372954177</v>
      </c>
      <c r="E231">
        <f t="shared" si="31"/>
        <v>-12.586532216401809</v>
      </c>
      <c r="F231">
        <f t="shared" si="32"/>
        <v>41.23445439782756</v>
      </c>
    </row>
    <row r="232" spans="1:6" ht="12.75">
      <c r="A232">
        <f t="shared" si="26"/>
        <v>-11400</v>
      </c>
      <c r="B232">
        <f t="shared" si="0"/>
        <v>-331.41003279999995</v>
      </c>
      <c r="C232">
        <f t="shared" si="30"/>
        <v>193.70580539999997</v>
      </c>
      <c r="D232">
        <f t="shared" si="2"/>
        <v>220.828885631055</v>
      </c>
      <c r="E232">
        <f t="shared" si="31"/>
        <v>-10.218398828302314</v>
      </c>
      <c r="F232">
        <f t="shared" si="32"/>
        <v>39.30361923003818</v>
      </c>
    </row>
    <row r="233" spans="1:6" ht="12.75">
      <c r="A233">
        <f t="shared" si="26"/>
        <v>-11450</v>
      </c>
      <c r="B233">
        <f t="shared" si="0"/>
        <v>-333.0830154</v>
      </c>
      <c r="C233">
        <f t="shared" si="30"/>
        <v>193.50736594999998</v>
      </c>
      <c r="D233">
        <f t="shared" si="2"/>
        <v>220.49239570152574</v>
      </c>
      <c r="E233">
        <f t="shared" si="31"/>
        <v>-7.209229161733007</v>
      </c>
      <c r="F233">
        <f t="shared" si="32"/>
        <v>37.265338490984526</v>
      </c>
    </row>
    <row r="234" spans="1:6" ht="12.75">
      <c r="A234">
        <f t="shared" si="26"/>
        <v>-11500</v>
      </c>
      <c r="B234">
        <f t="shared" si="0"/>
        <v>-334.755998</v>
      </c>
      <c r="C234">
        <f t="shared" si="30"/>
        <v>193.30892649999998</v>
      </c>
      <c r="D234">
        <f t="shared" si="2"/>
        <v>219.00907333766068</v>
      </c>
      <c r="E234">
        <f t="shared" si="31"/>
        <v>-3.55682315270351</v>
      </c>
      <c r="F234">
        <f t="shared" si="32"/>
        <v>35.22061195420416</v>
      </c>
    </row>
    <row r="235" spans="1:6" ht="12.75">
      <c r="A235">
        <f t="shared" si="26"/>
        <v>-11550</v>
      </c>
      <c r="B235">
        <f t="shared" si="0"/>
        <v>-336.42898060000005</v>
      </c>
      <c r="C235">
        <f t="shared" si="30"/>
        <v>193.11048705</v>
      </c>
      <c r="D235">
        <f t="shared" si="2"/>
        <v>216.2043234764798</v>
      </c>
      <c r="E235">
        <f t="shared" si="31"/>
        <v>0.7069220542061534</v>
      </c>
      <c r="F235">
        <f t="shared" si="32"/>
        <v>33.30444099738553</v>
      </c>
    </row>
    <row r="236" spans="1:6" ht="12.75">
      <c r="A236">
        <f t="shared" si="26"/>
        <v>-11600</v>
      </c>
      <c r="B236">
        <f t="shared" si="0"/>
        <v>-338.1019632</v>
      </c>
      <c r="C236">
        <f t="shared" si="30"/>
        <v>192.9120476</v>
      </c>
      <c r="D236">
        <f t="shared" si="2"/>
        <v>211.80491006394118</v>
      </c>
      <c r="E236">
        <f t="shared" si="31"/>
        <v>5.420718572100578</v>
      </c>
      <c r="F236">
        <f t="shared" si="32"/>
        <v>31.670982820619397</v>
      </c>
    </row>
    <row r="237" spans="1:6" ht="12.75">
      <c r="A237">
        <f t="shared" si="26"/>
        <v>-11650</v>
      </c>
      <c r="B237">
        <f t="shared" si="0"/>
        <v>-339.77494579999995</v>
      </c>
      <c r="C237">
        <f t="shared" si="30"/>
        <v>192.71360814999997</v>
      </c>
      <c r="D237">
        <f t="shared" si="2"/>
        <v>205.56834334309315</v>
      </c>
      <c r="E237">
        <f t="shared" si="31"/>
        <v>10.130512789834274</v>
      </c>
      <c r="F237">
        <f t="shared" si="32"/>
        <v>30.47053262150729</v>
      </c>
    </row>
    <row r="238" spans="1:6" ht="12.75">
      <c r="A238">
        <f t="shared" si="26"/>
        <v>-11700</v>
      </c>
      <c r="B238">
        <f t="shared" si="0"/>
        <v>-341.4479284</v>
      </c>
      <c r="C238">
        <f t="shared" si="30"/>
        <v>192.51516869999998</v>
      </c>
      <c r="D238">
        <f t="shared" si="2"/>
        <v>197.63523965012354</v>
      </c>
      <c r="E238">
        <f t="shared" si="31"/>
        <v>14.088583349481606</v>
      </c>
      <c r="F238">
        <f t="shared" si="32"/>
        <v>29.823489899141915</v>
      </c>
    </row>
    <row r="239" spans="1:6" ht="12.75">
      <c r="A239">
        <f t="shared" si="26"/>
        <v>-11750</v>
      </c>
      <c r="B239">
        <f t="shared" si="0"/>
        <v>-343.120911</v>
      </c>
      <c r="C239">
        <f t="shared" si="30"/>
        <v>192.31672924999998</v>
      </c>
      <c r="D239">
        <f t="shared" si="2"/>
        <v>188.73363863072507</v>
      </c>
      <c r="E239">
        <f t="shared" si="31"/>
        <v>16.53656204100777</v>
      </c>
      <c r="F239">
        <f t="shared" si="32"/>
        <v>29.797778690295623</v>
      </c>
    </row>
    <row r="240" spans="1:6" ht="12.75">
      <c r="A240">
        <f t="shared" si="26"/>
        <v>-11800</v>
      </c>
      <c r="B240">
        <f aca="true" t="shared" si="33" ref="B240:B303">50.03+0.033459652*A240</f>
        <v>-344.79389360000005</v>
      </c>
      <c r="C240">
        <f t="shared" si="30"/>
        <v>192.11828979999999</v>
      </c>
      <c r="D240">
        <f aca="true" t="shared" si="34" ref="D240:D303">MOD(238.9508+0.00400703*A240-19.799*SIN(C240)+19.848*COS(C240)+0.897*SIN(2*C240)-4.956*COS(2*C240)+0.61*SIN(3*C240)+1.211*COS(3*C240)-0.341*SIN(4*C240)-0.19*COS(4*C240)+0.128*SIN(5*C240)-0.034*COS(5*C240)-0.038*SIN(6*C240)+0.031*COS(6*C240)+0.02*SIN(B240-C240)-0.01*COS(B240-C240),360)</f>
        <v>179.97879689734984</v>
      </c>
      <c r="E240">
        <f t="shared" si="31"/>
        <v>17.07861398250873</v>
      </c>
      <c r="F240">
        <f t="shared" si="32"/>
        <v>30.395606804299398</v>
      </c>
    </row>
    <row r="241" spans="1:6" ht="12.75">
      <c r="A241">
        <f t="shared" si="26"/>
        <v>-11850</v>
      </c>
      <c r="B241">
        <f t="shared" si="33"/>
        <v>-346.4668762</v>
      </c>
      <c r="C241">
        <f t="shared" si="30"/>
        <v>191.91985035</v>
      </c>
      <c r="D241">
        <f t="shared" si="34"/>
        <v>172.43777524749137</v>
      </c>
      <c r="E241">
        <f t="shared" si="31"/>
        <v>15.838445983335989</v>
      </c>
      <c r="F241">
        <f t="shared" si="32"/>
        <v>31.55309135948685</v>
      </c>
    </row>
    <row r="242" spans="1:6" ht="12.75">
      <c r="A242">
        <f aca="true" t="shared" si="35" ref="A241:A304">A241+C$1</f>
        <v>-11900</v>
      </c>
      <c r="B242">
        <f t="shared" si="33"/>
        <v>-348.13985879999996</v>
      </c>
      <c r="C242">
        <f t="shared" si="30"/>
        <v>191.7214109</v>
      </c>
      <c r="D242">
        <f t="shared" si="34"/>
        <v>166.79138025072425</v>
      </c>
      <c r="E242">
        <f t="shared" si="31"/>
        <v>13.315248448839979</v>
      </c>
      <c r="F242">
        <f t="shared" si="32"/>
        <v>33.15284497163294</v>
      </c>
    </row>
    <row r="243" spans="1:6" ht="12.75">
      <c r="A243">
        <f t="shared" si="35"/>
        <v>-11950</v>
      </c>
      <c r="B243">
        <f t="shared" si="33"/>
        <v>-349.8128414</v>
      </c>
      <c r="C243">
        <f t="shared" si="30"/>
        <v>191.52297145</v>
      </c>
      <c r="D243">
        <f t="shared" si="34"/>
        <v>163.22962474381657</v>
      </c>
      <c r="E243">
        <f t="shared" si="31"/>
        <v>10.107886457197008</v>
      </c>
      <c r="F243">
        <f t="shared" si="32"/>
        <v>35.04615589502558</v>
      </c>
    </row>
    <row r="244" spans="1:6" ht="12.75">
      <c r="A244">
        <f t="shared" si="35"/>
        <v>-12000</v>
      </c>
      <c r="B244">
        <f t="shared" si="33"/>
        <v>-351.485824</v>
      </c>
      <c r="C244">
        <f t="shared" si="30"/>
        <v>191.32453199999998</v>
      </c>
      <c r="D244">
        <f t="shared" si="34"/>
        <v>161.53740293693912</v>
      </c>
      <c r="E244">
        <f t="shared" si="31"/>
        <v>6.699896356284688</v>
      </c>
      <c r="F244">
        <f t="shared" si="32"/>
        <v>37.07896238891761</v>
      </c>
    </row>
    <row r="245" spans="1:6" ht="12.75">
      <c r="A245">
        <f t="shared" si="35"/>
        <v>-12050</v>
      </c>
      <c r="B245">
        <f t="shared" si="33"/>
        <v>-353.15880660000005</v>
      </c>
      <c r="C245">
        <f t="shared" si="30"/>
        <v>191.12609254999998</v>
      </c>
      <c r="D245">
        <f t="shared" si="34"/>
        <v>161.31005518151792</v>
      </c>
      <c r="E245">
        <f t="shared" si="31"/>
        <v>3.375162972679421</v>
      </c>
      <c r="F245">
        <f t="shared" si="32"/>
        <v>39.115138488996635</v>
      </c>
    </row>
    <row r="246" spans="1:6" ht="12.75">
      <c r="A246">
        <f t="shared" si="35"/>
        <v>-12100</v>
      </c>
      <c r="B246">
        <f t="shared" si="33"/>
        <v>-354.8317892</v>
      </c>
      <c r="C246">
        <f t="shared" si="30"/>
        <v>190.9276531</v>
      </c>
      <c r="D246">
        <f t="shared" si="34"/>
        <v>162.19422956584881</v>
      </c>
      <c r="E246">
        <f t="shared" si="31"/>
        <v>0.24929841350120135</v>
      </c>
      <c r="F246">
        <f t="shared" si="32"/>
        <v>41.05183166409428</v>
      </c>
    </row>
    <row r="247" spans="1:6" ht="12.75">
      <c r="A247">
        <f t="shared" si="35"/>
        <v>-12150</v>
      </c>
      <c r="B247">
        <f t="shared" si="33"/>
        <v>-356.50477179999996</v>
      </c>
      <c r="C247">
        <f t="shared" si="30"/>
        <v>190.72921365</v>
      </c>
      <c r="D247">
        <f t="shared" si="34"/>
        <v>163.9800764017787</v>
      </c>
      <c r="E247">
        <f t="shared" si="31"/>
        <v>-2.6364014353575254</v>
      </c>
      <c r="F247">
        <f t="shared" si="32"/>
        <v>42.824271206242955</v>
      </c>
    </row>
    <row r="248" spans="1:6" ht="12.75">
      <c r="A248">
        <f t="shared" si="35"/>
        <v>-12200</v>
      </c>
      <c r="B248">
        <f t="shared" si="33"/>
        <v>-358.1777544</v>
      </c>
      <c r="C248">
        <f t="shared" si="30"/>
        <v>190.5307742</v>
      </c>
      <c r="D248">
        <f t="shared" si="34"/>
        <v>166.50011343461787</v>
      </c>
      <c r="E248">
        <f t="shared" si="31"/>
        <v>-5.245035955075009</v>
      </c>
      <c r="F248">
        <f t="shared" si="32"/>
        <v>44.40069991562742</v>
      </c>
    </row>
    <row r="249" spans="1:6" ht="12.75">
      <c r="A249">
        <f t="shared" si="35"/>
        <v>-12250</v>
      </c>
      <c r="B249">
        <f t="shared" si="33"/>
        <v>-359.850737</v>
      </c>
      <c r="C249">
        <f t="shared" si="30"/>
        <v>190.33233474999997</v>
      </c>
      <c r="D249">
        <f t="shared" si="34"/>
        <v>169.53105976419766</v>
      </c>
      <c r="E249">
        <f t="shared" si="31"/>
        <v>-7.552996269014931</v>
      </c>
      <c r="F249">
        <f t="shared" si="32"/>
        <v>45.770828241178684</v>
      </c>
    </row>
    <row r="250" spans="1:6" ht="12.75">
      <c r="A250">
        <f t="shared" si="35"/>
        <v>-12300</v>
      </c>
      <c r="B250">
        <f t="shared" si="33"/>
        <v>-361.52371959999994</v>
      </c>
      <c r="C250">
        <f t="shared" si="30"/>
        <v>190.13389529999998</v>
      </c>
      <c r="D250">
        <f t="shared" si="34"/>
        <v>172.86762911104935</v>
      </c>
      <c r="E250">
        <f t="shared" si="31"/>
        <v>-9.584751241473723</v>
      </c>
      <c r="F250">
        <f t="shared" si="32"/>
        <v>46.93263171188809</v>
      </c>
    </row>
    <row r="251" spans="1:6" ht="12.75">
      <c r="A251">
        <f t="shared" si="35"/>
        <v>-12350</v>
      </c>
      <c r="B251">
        <f t="shared" si="33"/>
        <v>-363.1967022</v>
      </c>
      <c r="C251">
        <f t="shared" si="30"/>
        <v>189.93545584999998</v>
      </c>
      <c r="D251">
        <f t="shared" si="34"/>
        <v>176.44137375869008</v>
      </c>
      <c r="E251">
        <f t="shared" si="31"/>
        <v>-11.386051473709793</v>
      </c>
      <c r="F251">
        <f t="shared" si="32"/>
        <v>47.88204744524716</v>
      </c>
    </row>
    <row r="252" spans="1:6" ht="12.75">
      <c r="A252">
        <f t="shared" si="35"/>
        <v>-12400</v>
      </c>
      <c r="B252">
        <f t="shared" si="33"/>
        <v>-364.86968479999996</v>
      </c>
      <c r="C252">
        <f t="shared" si="30"/>
        <v>189.7370164</v>
      </c>
      <c r="D252">
        <f t="shared" si="34"/>
        <v>180.2667644688619</v>
      </c>
      <c r="E252">
        <f t="shared" si="31"/>
        <v>-12.959228211776303</v>
      </c>
      <c r="F252">
        <f t="shared" si="32"/>
        <v>48.60839257163949</v>
      </c>
    </row>
    <row r="253" spans="1:6" ht="12.75">
      <c r="A253">
        <f t="shared" si="35"/>
        <v>-12450</v>
      </c>
      <c r="B253">
        <f t="shared" si="33"/>
        <v>-366.5426674</v>
      </c>
      <c r="C253">
        <f t="shared" si="30"/>
        <v>189.53857695</v>
      </c>
      <c r="D253">
        <f t="shared" si="34"/>
        <v>184.2773950367599</v>
      </c>
      <c r="E253">
        <f t="shared" si="31"/>
        <v>-14.265221014442934</v>
      </c>
      <c r="F253">
        <f t="shared" si="32"/>
        <v>49.09583096939389</v>
      </c>
    </row>
    <row r="254" spans="1:6" ht="12.75">
      <c r="A254">
        <f t="shared" si="35"/>
        <v>-12500</v>
      </c>
      <c r="B254">
        <f t="shared" si="33"/>
        <v>-368.21565</v>
      </c>
      <c r="C254">
        <f t="shared" si="30"/>
        <v>189.34013749999997</v>
      </c>
      <c r="D254">
        <f t="shared" si="34"/>
        <v>188.3044396667413</v>
      </c>
      <c r="E254">
        <f t="shared" si="31"/>
        <v>-15.296899697264825</v>
      </c>
      <c r="F254">
        <f t="shared" si="32"/>
        <v>49.328885815860545</v>
      </c>
    </row>
    <row r="255" spans="1:6" ht="12.75">
      <c r="A255">
        <f t="shared" si="35"/>
        <v>-12550</v>
      </c>
      <c r="B255">
        <f t="shared" si="33"/>
        <v>-369.88863259999994</v>
      </c>
      <c r="C255">
        <f t="shared" si="30"/>
        <v>189.14169804999997</v>
      </c>
      <c r="D255">
        <f t="shared" si="34"/>
        <v>192.22182156995999</v>
      </c>
      <c r="E255">
        <f t="shared" si="31"/>
        <v>-16.103261733313634</v>
      </c>
      <c r="F255">
        <f t="shared" si="32"/>
        <v>49.29866066522481</v>
      </c>
    </row>
    <row r="256" spans="1:6" ht="12.75">
      <c r="A256">
        <f t="shared" si="35"/>
        <v>-12600</v>
      </c>
      <c r="B256">
        <f t="shared" si="33"/>
        <v>-371.5616152</v>
      </c>
      <c r="C256">
        <f t="shared" si="30"/>
        <v>188.94325859999998</v>
      </c>
      <c r="D256">
        <f t="shared" si="34"/>
        <v>196.01618176045238</v>
      </c>
      <c r="E256">
        <f t="shared" si="31"/>
        <v>-16.71503671818431</v>
      </c>
      <c r="F256">
        <f t="shared" si="32"/>
        <v>49.00652530690759</v>
      </c>
    </row>
    <row r="257" spans="1:6" ht="12.75">
      <c r="A257">
        <f t="shared" si="35"/>
        <v>-12650</v>
      </c>
      <c r="B257">
        <f t="shared" si="33"/>
        <v>-373.23459779999996</v>
      </c>
      <c r="C257">
        <f t="shared" si="30"/>
        <v>188.74481914999998</v>
      </c>
      <c r="D257">
        <f t="shared" si="34"/>
        <v>199.6786810722251</v>
      </c>
      <c r="E257">
        <f t="shared" si="31"/>
        <v>-17.085462662256774</v>
      </c>
      <c r="F257">
        <f t="shared" si="32"/>
        <v>48.463441599737315</v>
      </c>
    </row>
    <row r="258" spans="1:6" ht="12.75">
      <c r="A258">
        <f t="shared" si="35"/>
        <v>-12700</v>
      </c>
      <c r="B258">
        <f t="shared" si="33"/>
        <v>-374.90758040000003</v>
      </c>
      <c r="C258">
        <f t="shared" si="30"/>
        <v>188.5463797</v>
      </c>
      <c r="D258">
        <f t="shared" si="34"/>
        <v>203.11317893073414</v>
      </c>
      <c r="E258">
        <f t="shared" si="31"/>
        <v>-17.141350934000556</v>
      </c>
      <c r="F258">
        <f t="shared" si="32"/>
        <v>47.68525582998672</v>
      </c>
    </row>
    <row r="259" spans="1:6" ht="12.75">
      <c r="A259">
        <f t="shared" si="35"/>
        <v>-12750</v>
      </c>
      <c r="B259">
        <f t="shared" si="33"/>
        <v>-376.580563</v>
      </c>
      <c r="C259">
        <f t="shared" si="30"/>
        <v>188.34794025</v>
      </c>
      <c r="D259">
        <f t="shared" si="34"/>
        <v>206.20751478815905</v>
      </c>
      <c r="E259">
        <f t="shared" si="31"/>
        <v>-16.86132181436076</v>
      </c>
      <c r="F259">
        <f t="shared" si="32"/>
        <v>46.68630596192891</v>
      </c>
    </row>
    <row r="260" spans="1:6" ht="12.75">
      <c r="A260">
        <f t="shared" si="35"/>
        <v>-12800</v>
      </c>
      <c r="B260">
        <f t="shared" si="33"/>
        <v>-378.25354559999994</v>
      </c>
      <c r="C260">
        <f t="shared" si="30"/>
        <v>188.1495008</v>
      </c>
      <c r="D260">
        <f t="shared" si="34"/>
        <v>208.92437304526692</v>
      </c>
      <c r="E260">
        <f t="shared" si="31"/>
        <v>-16.25491767721421</v>
      </c>
      <c r="F260">
        <f t="shared" si="32"/>
        <v>45.4747698286621</v>
      </c>
    </row>
    <row r="261" spans="1:6" ht="12.75">
      <c r="A261">
        <f t="shared" si="35"/>
        <v>-12850</v>
      </c>
      <c r="B261">
        <f t="shared" si="33"/>
        <v>-379.9265282</v>
      </c>
      <c r="C261">
        <f t="shared" si="30"/>
        <v>187.95106134999997</v>
      </c>
      <c r="D261">
        <f t="shared" si="34"/>
        <v>211.24338164201077</v>
      </c>
      <c r="E261">
        <f t="shared" si="31"/>
        <v>-15.280518821627613</v>
      </c>
      <c r="F261">
        <f t="shared" si="32"/>
        <v>44.052846146256975</v>
      </c>
    </row>
    <row r="262" spans="1:6" ht="12.75">
      <c r="A262">
        <f t="shared" si="35"/>
        <v>-12900</v>
      </c>
      <c r="B262">
        <f t="shared" si="33"/>
        <v>-381.59951079999996</v>
      </c>
      <c r="C262">
        <f t="shared" si="30"/>
        <v>187.75262189999998</v>
      </c>
      <c r="D262">
        <f t="shared" si="34"/>
        <v>213.05265366753778</v>
      </c>
      <c r="E262">
        <f t="shared" si="31"/>
        <v>-13.837637176940456</v>
      </c>
      <c r="F262">
        <f t="shared" si="32"/>
        <v>42.42317018002593</v>
      </c>
    </row>
    <row r="263" spans="1:6" ht="12.75">
      <c r="A263">
        <f t="shared" si="35"/>
        <v>-12950</v>
      </c>
      <c r="B263">
        <f t="shared" si="33"/>
        <v>-383.27249340000003</v>
      </c>
      <c r="C263">
        <f t="shared" si="30"/>
        <v>187.55418244999998</v>
      </c>
      <c r="D263">
        <f t="shared" si="34"/>
        <v>214.1711044727878</v>
      </c>
      <c r="E263">
        <f t="shared" si="31"/>
        <v>-11.84221164620158</v>
      </c>
      <c r="F263">
        <f t="shared" si="32"/>
        <v>40.60039018245597</v>
      </c>
    </row>
    <row r="264" spans="1:6" ht="12.75">
      <c r="A264">
        <f t="shared" si="35"/>
        <v>-13000</v>
      </c>
      <c r="B264">
        <f t="shared" si="33"/>
        <v>-384.945476</v>
      </c>
      <c r="C264">
        <f t="shared" si="30"/>
        <v>187.355743</v>
      </c>
      <c r="D264">
        <f t="shared" si="34"/>
        <v>214.44942201257442</v>
      </c>
      <c r="E264">
        <f t="shared" si="31"/>
        <v>-9.260887372444985</v>
      </c>
      <c r="F264">
        <f t="shared" si="32"/>
        <v>38.62446003407443</v>
      </c>
    </row>
    <row r="265" spans="1:6" ht="12.75">
      <c r="A265">
        <f t="shared" si="35"/>
        <v>-13050</v>
      </c>
      <c r="B265">
        <f t="shared" si="33"/>
        <v>-386.61845859999994</v>
      </c>
      <c r="C265">
        <f t="shared" si="30"/>
        <v>187.15730355</v>
      </c>
      <c r="D265">
        <f t="shared" si="34"/>
        <v>213.7650993673563</v>
      </c>
      <c r="E265">
        <f t="shared" si="31"/>
        <v>-6.062625368772961</v>
      </c>
      <c r="F265">
        <f t="shared" si="32"/>
        <v>36.57083696905703</v>
      </c>
    </row>
    <row r="266" spans="1:6" ht="12.75">
      <c r="A266">
        <f t="shared" si="35"/>
        <v>-13100</v>
      </c>
      <c r="B266">
        <f t="shared" si="33"/>
        <v>-388.2914412</v>
      </c>
      <c r="C266">
        <f t="shared" si="30"/>
        <v>186.95886409999997</v>
      </c>
      <c r="D266">
        <f t="shared" si="34"/>
        <v>211.91631926377298</v>
      </c>
      <c r="E266">
        <f t="shared" si="31"/>
        <v>-2.2027343786652875</v>
      </c>
      <c r="F266">
        <f t="shared" si="32"/>
        <v>34.55299644701727</v>
      </c>
    </row>
    <row r="267" spans="1:6" ht="12.75">
      <c r="A267">
        <f t="shared" si="35"/>
        <v>-13150</v>
      </c>
      <c r="B267">
        <f t="shared" si="33"/>
        <v>-389.96442379999996</v>
      </c>
      <c r="C267">
        <f t="shared" si="30"/>
        <v>186.76042464999998</v>
      </c>
      <c r="D267">
        <f t="shared" si="34"/>
        <v>208.59812811715</v>
      </c>
      <c r="E267">
        <f t="shared" si="31"/>
        <v>2.270124817888502</v>
      </c>
      <c r="F267">
        <f t="shared" si="32"/>
        <v>32.71454198884698</v>
      </c>
    </row>
    <row r="268" spans="1:6" ht="12.75">
      <c r="A268">
        <f t="shared" si="35"/>
        <v>-13200</v>
      </c>
      <c r="B268">
        <f t="shared" si="33"/>
        <v>-391.63740640000003</v>
      </c>
      <c r="C268">
        <f t="shared" si="30"/>
        <v>186.56198519999998</v>
      </c>
      <c r="D268">
        <f t="shared" si="34"/>
        <v>203.53689392941536</v>
      </c>
      <c r="E268">
        <f t="shared" si="31"/>
        <v>7.061285579273306</v>
      </c>
      <c r="F268">
        <f t="shared" si="32"/>
        <v>31.21117794492014</v>
      </c>
    </row>
    <row r="269" spans="1:6" ht="12.75">
      <c r="A269">
        <f t="shared" si="35"/>
        <v>-13250</v>
      </c>
      <c r="B269">
        <f t="shared" si="33"/>
        <v>-393.310389</v>
      </c>
      <c r="C269">
        <f t="shared" si="30"/>
        <v>186.36354575</v>
      </c>
      <c r="D269">
        <f t="shared" si="34"/>
        <v>196.6838292829919</v>
      </c>
      <c r="E269">
        <f t="shared" si="31"/>
        <v>11.584202872602827</v>
      </c>
      <c r="F269">
        <f t="shared" si="32"/>
        <v>30.185997431024</v>
      </c>
    </row>
    <row r="270" spans="1:6" ht="12.75">
      <c r="A270">
        <f t="shared" si="35"/>
        <v>-13300</v>
      </c>
      <c r="B270">
        <f t="shared" si="33"/>
        <v>-394.98337159999994</v>
      </c>
      <c r="C270">
        <f t="shared" si="30"/>
        <v>186.1651063</v>
      </c>
      <c r="D270">
        <f t="shared" si="34"/>
        <v>188.37418119753158</v>
      </c>
      <c r="E270">
        <f t="shared" si="31"/>
        <v>15.091274049220184</v>
      </c>
      <c r="F270">
        <f t="shared" si="32"/>
        <v>29.743878167749298</v>
      </c>
    </row>
    <row r="271" spans="1:6" ht="12.75">
      <c r="A271">
        <f t="shared" si="35"/>
        <v>-13350</v>
      </c>
      <c r="B271">
        <f t="shared" si="33"/>
        <v>-396.6563542</v>
      </c>
      <c r="C271">
        <f t="shared" si="30"/>
        <v>185.96666684999997</v>
      </c>
      <c r="D271">
        <f t="shared" si="34"/>
        <v>179.40211972510355</v>
      </c>
      <c r="E271">
        <f t="shared" si="31"/>
        <v>16.93808544716569</v>
      </c>
      <c r="F271">
        <f t="shared" si="32"/>
        <v>29.93147791591346</v>
      </c>
    </row>
    <row r="272" spans="1:6" ht="12.75">
      <c r="A272">
        <f t="shared" si="35"/>
        <v>-13400</v>
      </c>
      <c r="B272">
        <f t="shared" si="33"/>
        <v>-398.32933679999996</v>
      </c>
      <c r="C272">
        <f t="shared" si="30"/>
        <v>185.7682274</v>
      </c>
      <c r="D272">
        <f t="shared" si="34"/>
        <v>170.89543314729306</v>
      </c>
      <c r="E272">
        <f t="shared" si="31"/>
        <v>16.86156748655841</v>
      </c>
      <c r="F272">
        <f t="shared" si="32"/>
        <v>30.728093719811447</v>
      </c>
    </row>
    <row r="273" spans="1:6" ht="12.75">
      <c r="A273">
        <f t="shared" si="35"/>
        <v>-13450</v>
      </c>
      <c r="B273">
        <f t="shared" si="33"/>
        <v>-400.00231940000003</v>
      </c>
      <c r="C273">
        <f t="shared" si="30"/>
        <v>185.56978794999998</v>
      </c>
      <c r="D273">
        <f t="shared" si="34"/>
        <v>163.91892720334226</v>
      </c>
      <c r="E273">
        <f t="shared" si="31"/>
        <v>15.103578639189205</v>
      </c>
      <c r="F273">
        <f t="shared" si="32"/>
        <v>32.049827516215764</v>
      </c>
    </row>
    <row r="274" spans="1:6" ht="12.75">
      <c r="A274">
        <f t="shared" si="35"/>
        <v>-13500</v>
      </c>
      <c r="B274">
        <f t="shared" si="33"/>
        <v>-401.675302</v>
      </c>
      <c r="C274">
        <f t="shared" si="30"/>
        <v>185.37134849999998</v>
      </c>
      <c r="D274">
        <f t="shared" si="34"/>
        <v>159.0291759014214</v>
      </c>
      <c r="E274">
        <f t="shared" si="31"/>
        <v>12.261909730895407</v>
      </c>
      <c r="F274">
        <f t="shared" si="32"/>
        <v>33.76593321421312</v>
      </c>
    </row>
    <row r="275" spans="1:6" ht="12.75">
      <c r="A275">
        <f t="shared" si="35"/>
        <v>-13550</v>
      </c>
      <c r="B275">
        <f t="shared" si="33"/>
        <v>-403.34828459999994</v>
      </c>
      <c r="C275">
        <f t="shared" si="30"/>
        <v>185.17290905</v>
      </c>
      <c r="D275">
        <f t="shared" si="34"/>
        <v>156.1686680739619</v>
      </c>
      <c r="E275">
        <f t="shared" si="31"/>
        <v>8.956822292365603</v>
      </c>
      <c r="F275">
        <f t="shared" si="32"/>
        <v>35.72299794199768</v>
      </c>
    </row>
    <row r="276" spans="1:6" ht="12.75">
      <c r="A276">
        <f t="shared" si="35"/>
        <v>-13600</v>
      </c>
      <c r="B276">
        <f t="shared" si="33"/>
        <v>-405.0212672</v>
      </c>
      <c r="C276">
        <f t="shared" si="30"/>
        <v>184.9744696</v>
      </c>
      <c r="D276">
        <f t="shared" si="34"/>
        <v>154.97140999395643</v>
      </c>
      <c r="E276">
        <f t="shared" si="31"/>
        <v>5.581399664583605</v>
      </c>
      <c r="F276">
        <f t="shared" si="32"/>
        <v>37.77071121256679</v>
      </c>
    </row>
    <row r="277" spans="1:6" ht="12.75">
      <c r="A277">
        <f t="shared" si="35"/>
        <v>-13650</v>
      </c>
      <c r="B277">
        <f t="shared" si="33"/>
        <v>-406.69424979999997</v>
      </c>
      <c r="C277">
        <f t="shared" si="30"/>
        <v>184.77603015</v>
      </c>
      <c r="D277">
        <f t="shared" si="34"/>
        <v>155.1095478513241</v>
      </c>
      <c r="E277">
        <f t="shared" si="31"/>
        <v>2.3072011381553206</v>
      </c>
      <c r="F277">
        <f t="shared" si="32"/>
        <v>39.782949100120504</v>
      </c>
    </row>
    <row r="278" spans="1:6" ht="12.75">
      <c r="A278">
        <f t="shared" si="35"/>
        <v>-13700</v>
      </c>
      <c r="B278">
        <f t="shared" si="33"/>
        <v>-408.36723240000003</v>
      </c>
      <c r="C278">
        <f t="shared" si="30"/>
        <v>184.57759069999997</v>
      </c>
      <c r="D278">
        <f t="shared" si="34"/>
        <v>156.35344554876283</v>
      </c>
      <c r="E278">
        <f t="shared" si="31"/>
        <v>-0.7694788891402159</v>
      </c>
      <c r="F278">
        <f t="shared" si="32"/>
        <v>41.66969202663568</v>
      </c>
    </row>
    <row r="279" spans="1:6" ht="12.75">
      <c r="A279">
        <f t="shared" si="35"/>
        <v>-13750</v>
      </c>
      <c r="B279">
        <f t="shared" si="33"/>
        <v>-410.040215</v>
      </c>
      <c r="C279">
        <f t="shared" si="30"/>
        <v>184.37915124999998</v>
      </c>
      <c r="D279">
        <f t="shared" si="34"/>
        <v>158.45602126514976</v>
      </c>
      <c r="E279">
        <f t="shared" si="31"/>
        <v>-3.562155639090514</v>
      </c>
      <c r="F279">
        <f t="shared" si="32"/>
        <v>43.378275153080196</v>
      </c>
    </row>
    <row r="280" spans="1:6" ht="12.75">
      <c r="A280">
        <f t="shared" si="35"/>
        <v>-13800</v>
      </c>
      <c r="B280">
        <f t="shared" si="33"/>
        <v>-411.71319759999994</v>
      </c>
      <c r="C280">
        <f t="shared" si="30"/>
        <v>184.18071179999998</v>
      </c>
      <c r="D280">
        <f t="shared" si="34"/>
        <v>161.14694586478515</v>
      </c>
      <c r="E280">
        <f t="shared" si="31"/>
        <v>-6.041221317674666</v>
      </c>
      <c r="F280">
        <f t="shared" si="32"/>
        <v>44.88565313229415</v>
      </c>
    </row>
    <row r="281" spans="1:6" ht="12.75">
      <c r="A281">
        <f t="shared" si="35"/>
        <v>-13850</v>
      </c>
      <c r="B281">
        <f t="shared" si="33"/>
        <v>-413.3861802</v>
      </c>
      <c r="C281">
        <f t="shared" si="30"/>
        <v>183.98227235</v>
      </c>
      <c r="D281">
        <f t="shared" si="34"/>
        <v>164.24454877261437</v>
      </c>
      <c r="E281">
        <f t="shared" si="31"/>
        <v>-8.24941427330049</v>
      </c>
      <c r="F281">
        <f t="shared" si="32"/>
        <v>46.18573525464544</v>
      </c>
    </row>
    <row r="282" spans="1:6" ht="12.75">
      <c r="A282">
        <f t="shared" si="35"/>
        <v>-13900</v>
      </c>
      <c r="B282">
        <f t="shared" si="33"/>
        <v>-415.05916279999997</v>
      </c>
      <c r="C282">
        <f aca="true" t="shared" si="36" ref="C282:C316">238.95+0.003968789*A282</f>
        <v>183.7838329</v>
      </c>
      <c r="D282">
        <f t="shared" si="34"/>
        <v>167.67947324846284</v>
      </c>
      <c r="E282">
        <f aca="true" t="shared" si="37" ref="E282:E316">-3.9082-5.453*SIN(C282)-14.975*COS(C282)+3.527*SIN(2*C282)+1.673*COS(2*C282)-1.051*SIN(3*C282)+0.328*COS(3*C282)+0.179*SIN(4*C282)-0.292*COS(4*C282)+0.019*SIN(5*C282)+0.1*COS(5*C282)-0.031*SIN(6*C282)-0.026*COS(6*C282)+0.011*COS(B282-C282)</f>
        <v>-10.228004889063254</v>
      </c>
      <c r="F282">
        <f aca="true" t="shared" si="38" ref="F282:F316">40.72+6.68*SIN(C282)+6.9*COS(C282)-1.18*SIN(2*C282)-0.03*COS(2*C282)+0.15*SIN(3*C282)-0.14*COS(3*C282)</f>
        <v>47.27671198505919</v>
      </c>
    </row>
    <row r="283" spans="1:6" ht="12.75">
      <c r="A283">
        <f t="shared" si="35"/>
        <v>-13950</v>
      </c>
      <c r="B283">
        <f t="shared" si="33"/>
        <v>-416.73214540000004</v>
      </c>
      <c r="C283">
        <f t="shared" si="36"/>
        <v>183.58539344999997</v>
      </c>
      <c r="D283">
        <f t="shared" si="34"/>
        <v>171.3947752735375</v>
      </c>
      <c r="E283">
        <f t="shared" si="37"/>
        <v>-11.962348434939605</v>
      </c>
      <c r="F283">
        <f t="shared" si="38"/>
        <v>48.152481670544695</v>
      </c>
    </row>
    <row r="284" spans="1:6" ht="12.75">
      <c r="A284">
        <f t="shared" si="35"/>
        <v>-14000</v>
      </c>
      <c r="B284">
        <f t="shared" si="33"/>
        <v>-418.405128</v>
      </c>
      <c r="C284">
        <f t="shared" si="36"/>
        <v>183.38695399999997</v>
      </c>
      <c r="D284">
        <f t="shared" si="34"/>
        <v>175.28989216858952</v>
      </c>
      <c r="E284">
        <f t="shared" si="37"/>
        <v>-13.422688562751668</v>
      </c>
      <c r="F284">
        <f t="shared" si="38"/>
        <v>48.80019942309234</v>
      </c>
    </row>
    <row r="285" spans="1:6" ht="12.75">
      <c r="A285">
        <f t="shared" si="35"/>
        <v>-14050</v>
      </c>
      <c r="B285">
        <f t="shared" si="33"/>
        <v>-420.07811059999995</v>
      </c>
      <c r="C285">
        <f t="shared" si="36"/>
        <v>183.18851454999998</v>
      </c>
      <c r="D285">
        <f t="shared" si="34"/>
        <v>179.26756303241012</v>
      </c>
      <c r="E285">
        <f t="shared" si="37"/>
        <v>-14.62133777329251</v>
      </c>
      <c r="F285">
        <f t="shared" si="38"/>
        <v>49.20342445891331</v>
      </c>
    </row>
    <row r="286" spans="1:6" ht="12.75">
      <c r="A286">
        <f t="shared" si="35"/>
        <v>-14100</v>
      </c>
      <c r="B286">
        <f t="shared" si="33"/>
        <v>-421.7510932</v>
      </c>
      <c r="C286">
        <f t="shared" si="36"/>
        <v>182.99007509999998</v>
      </c>
      <c r="D286">
        <f t="shared" si="34"/>
        <v>183.26135881108894</v>
      </c>
      <c r="E286">
        <f t="shared" si="37"/>
        <v>-15.595260739635666</v>
      </c>
      <c r="F286">
        <f t="shared" si="38"/>
        <v>49.34827057850078</v>
      </c>
    </row>
    <row r="287" spans="1:6" ht="12.75">
      <c r="A287">
        <f t="shared" si="35"/>
        <v>-14150</v>
      </c>
      <c r="B287">
        <f t="shared" si="33"/>
        <v>-423.42407579999997</v>
      </c>
      <c r="C287">
        <f t="shared" si="36"/>
        <v>182.79163565</v>
      </c>
      <c r="D287">
        <f t="shared" si="34"/>
        <v>187.19316089410611</v>
      </c>
      <c r="E287">
        <f t="shared" si="37"/>
        <v>-16.353282092166662</v>
      </c>
      <c r="F287">
        <f t="shared" si="38"/>
        <v>49.22908806177729</v>
      </c>
    </row>
    <row r="288" spans="1:6" ht="12.75">
      <c r="A288">
        <f t="shared" si="35"/>
        <v>-14200</v>
      </c>
      <c r="B288">
        <f t="shared" si="33"/>
        <v>-425.09705840000004</v>
      </c>
      <c r="C288">
        <f t="shared" si="36"/>
        <v>182.5931962</v>
      </c>
      <c r="D288">
        <f t="shared" si="34"/>
        <v>190.9633820268882</v>
      </c>
      <c r="E288">
        <f t="shared" si="37"/>
        <v>-16.87071047796436</v>
      </c>
      <c r="F288">
        <f t="shared" si="38"/>
        <v>48.85078425181344</v>
      </c>
    </row>
    <row r="289" spans="1:6" ht="12.75">
      <c r="A289">
        <f t="shared" si="35"/>
        <v>-14250</v>
      </c>
      <c r="B289">
        <f t="shared" si="33"/>
        <v>-426.770041</v>
      </c>
      <c r="C289">
        <f t="shared" si="36"/>
        <v>182.39475675</v>
      </c>
      <c r="D289">
        <f t="shared" si="34"/>
        <v>194.50840163231425</v>
      </c>
      <c r="E289">
        <f t="shared" si="37"/>
        <v>-17.120518643028635</v>
      </c>
      <c r="F289">
        <f t="shared" si="38"/>
        <v>48.226641451501486</v>
      </c>
    </row>
    <row r="290" spans="1:6" ht="12.75">
      <c r="A290">
        <f t="shared" si="35"/>
        <v>-14300</v>
      </c>
      <c r="B290">
        <f t="shared" si="33"/>
        <v>-428.44302359999995</v>
      </c>
      <c r="C290">
        <f t="shared" si="36"/>
        <v>182.19631729999998</v>
      </c>
      <c r="D290">
        <f t="shared" si="34"/>
        <v>197.81189904826746</v>
      </c>
      <c r="E290">
        <f t="shared" si="37"/>
        <v>-17.079938685256977</v>
      </c>
      <c r="F290">
        <f t="shared" si="38"/>
        <v>47.37269928671517</v>
      </c>
    </row>
    <row r="291" spans="1:6" ht="12.75">
      <c r="A291">
        <f t="shared" si="35"/>
        <v>-14350</v>
      </c>
      <c r="B291">
        <f t="shared" si="33"/>
        <v>-430.1160062</v>
      </c>
      <c r="C291">
        <f t="shared" si="36"/>
        <v>181.99787784999998</v>
      </c>
      <c r="D291">
        <f t="shared" si="34"/>
        <v>200.82964630828747</v>
      </c>
      <c r="E291">
        <f t="shared" si="37"/>
        <v>-16.7144708303001</v>
      </c>
      <c r="F291">
        <f t="shared" si="38"/>
        <v>46.30155146534796</v>
      </c>
    </row>
    <row r="292" spans="1:6" ht="12.75">
      <c r="A292">
        <f t="shared" si="35"/>
        <v>-14400</v>
      </c>
      <c r="B292">
        <f t="shared" si="33"/>
        <v>-431.78898879999997</v>
      </c>
      <c r="C292">
        <f t="shared" si="36"/>
        <v>181.79943839999999</v>
      </c>
      <c r="D292">
        <f t="shared" si="34"/>
        <v>203.4532803011167</v>
      </c>
      <c r="E292">
        <f t="shared" si="37"/>
        <v>-15.97988350059415</v>
      </c>
      <c r="F292">
        <f t="shared" si="38"/>
        <v>45.0190369144056</v>
      </c>
    </row>
    <row r="293" spans="1:6" ht="12.75">
      <c r="A293">
        <f t="shared" si="35"/>
        <v>-14450</v>
      </c>
      <c r="B293">
        <f t="shared" si="33"/>
        <v>-433.46197140000004</v>
      </c>
      <c r="C293">
        <f t="shared" si="36"/>
        <v>181.60099895</v>
      </c>
      <c r="D293">
        <f t="shared" si="34"/>
        <v>205.5753384341138</v>
      </c>
      <c r="E293">
        <f t="shared" si="37"/>
        <v>-14.832743591378108</v>
      </c>
      <c r="F293">
        <f t="shared" si="38"/>
        <v>43.526480170932466</v>
      </c>
    </row>
    <row r="294" spans="1:6" ht="12.75">
      <c r="A294">
        <f t="shared" si="35"/>
        <v>-14500</v>
      </c>
      <c r="B294">
        <f t="shared" si="33"/>
        <v>-435.134954</v>
      </c>
      <c r="C294">
        <f t="shared" si="36"/>
        <v>181.4025595</v>
      </c>
      <c r="D294">
        <f t="shared" si="34"/>
        <v>207.12837927271414</v>
      </c>
      <c r="E294">
        <f t="shared" si="37"/>
        <v>-13.217789517428937</v>
      </c>
      <c r="F294">
        <f t="shared" si="38"/>
        <v>41.829095854236186</v>
      </c>
    </row>
    <row r="295" spans="1:6" ht="12.75">
      <c r="A295">
        <f t="shared" si="35"/>
        <v>-14550</v>
      </c>
      <c r="B295">
        <f t="shared" si="33"/>
        <v>-436.80793659999995</v>
      </c>
      <c r="C295">
        <f t="shared" si="36"/>
        <v>181.20412004999997</v>
      </c>
      <c r="D295">
        <f t="shared" si="34"/>
        <v>208.01207420651917</v>
      </c>
      <c r="E295">
        <f t="shared" si="37"/>
        <v>-11.055617673450884</v>
      </c>
      <c r="F295">
        <f t="shared" si="38"/>
        <v>39.948624738989714</v>
      </c>
    </row>
    <row r="296" spans="1:6" ht="12.75">
      <c r="A296">
        <f t="shared" si="35"/>
        <v>-14600</v>
      </c>
      <c r="B296">
        <f t="shared" si="33"/>
        <v>-438.4809192</v>
      </c>
      <c r="C296">
        <f t="shared" si="36"/>
        <v>181.00568059999998</v>
      </c>
      <c r="D296">
        <f t="shared" si="34"/>
        <v>208.03181999703577</v>
      </c>
      <c r="E296">
        <f t="shared" si="37"/>
        <v>-8.269195537487759</v>
      </c>
      <c r="F296">
        <f t="shared" si="38"/>
        <v>37.93614571542148</v>
      </c>
    </row>
    <row r="297" spans="1:6" ht="12.75">
      <c r="A297">
        <f t="shared" si="35"/>
        <v>-14650</v>
      </c>
      <c r="B297">
        <f t="shared" si="33"/>
        <v>-440.15390179999997</v>
      </c>
      <c r="C297">
        <f t="shared" si="36"/>
        <v>180.80724114999998</v>
      </c>
      <c r="D297">
        <f t="shared" si="34"/>
        <v>206.95888946766252</v>
      </c>
      <c r="E297">
        <f t="shared" si="37"/>
        <v>-4.822748537942311</v>
      </c>
      <c r="F297">
        <f t="shared" si="38"/>
        <v>35.880135226510276</v>
      </c>
    </row>
    <row r="298" spans="1:6" ht="12.75">
      <c r="A298">
        <f t="shared" si="35"/>
        <v>-14700</v>
      </c>
      <c r="B298">
        <f t="shared" si="33"/>
        <v>-441.82688440000004</v>
      </c>
      <c r="C298">
        <f t="shared" si="36"/>
        <v>180.6088017</v>
      </c>
      <c r="D298">
        <f t="shared" si="34"/>
        <v>204.5960958227096</v>
      </c>
      <c r="E298">
        <f t="shared" si="37"/>
        <v>-0.7378755370089514</v>
      </c>
      <c r="F298">
        <f t="shared" si="38"/>
        <v>33.90564624226826</v>
      </c>
    </row>
    <row r="299" spans="1:6" ht="12.75">
      <c r="A299">
        <f t="shared" si="35"/>
        <v>-14750</v>
      </c>
      <c r="B299">
        <f t="shared" si="33"/>
        <v>-443.499867</v>
      </c>
      <c r="C299">
        <f t="shared" si="36"/>
        <v>180.41036225</v>
      </c>
      <c r="D299">
        <f t="shared" si="34"/>
        <v>200.72815128930273</v>
      </c>
      <c r="E299">
        <f t="shared" si="37"/>
        <v>3.862221813826619</v>
      </c>
      <c r="F299">
        <f t="shared" si="38"/>
        <v>32.162806983640564</v>
      </c>
    </row>
    <row r="300" spans="1:6" ht="12.75">
      <c r="A300">
        <f t="shared" si="35"/>
        <v>-14800</v>
      </c>
      <c r="B300">
        <f t="shared" si="33"/>
        <v>-445.17284959999995</v>
      </c>
      <c r="C300">
        <f t="shared" si="36"/>
        <v>180.21192279999997</v>
      </c>
      <c r="D300">
        <f t="shared" si="34"/>
        <v>195.11016262184222</v>
      </c>
      <c r="E300">
        <f t="shared" si="37"/>
        <v>8.632037119298934</v>
      </c>
      <c r="F300">
        <f t="shared" si="38"/>
        <v>30.806011696560034</v>
      </c>
    </row>
    <row r="301" spans="1:6" ht="12.75">
      <c r="A301">
        <f t="shared" si="35"/>
        <v>-14850</v>
      </c>
      <c r="B301">
        <f t="shared" si="33"/>
        <v>-446.8458322</v>
      </c>
      <c r="C301">
        <f t="shared" si="36"/>
        <v>180.01348334999997</v>
      </c>
      <c r="D301">
        <f t="shared" si="34"/>
        <v>187.70292277193053</v>
      </c>
      <c r="E301">
        <f t="shared" si="37"/>
        <v>12.923742494548023</v>
      </c>
      <c r="F301">
        <f t="shared" si="38"/>
        <v>29.96818664365808</v>
      </c>
    </row>
    <row r="302" spans="1:6" ht="12.75">
      <c r="A302">
        <f t="shared" si="35"/>
        <v>-14900</v>
      </c>
      <c r="B302">
        <f t="shared" si="33"/>
        <v>-448.5188148</v>
      </c>
      <c r="C302">
        <f t="shared" si="36"/>
        <v>179.81504389999998</v>
      </c>
      <c r="D302">
        <f t="shared" si="34"/>
        <v>179.00068769608626</v>
      </c>
      <c r="E302">
        <f t="shared" si="37"/>
        <v>15.943275011259274</v>
      </c>
      <c r="F302">
        <f t="shared" si="38"/>
        <v>29.73636967131138</v>
      </c>
    </row>
    <row r="303" spans="1:6" ht="12.75">
      <c r="A303">
        <f t="shared" si="35"/>
        <v>-14950</v>
      </c>
      <c r="B303">
        <f t="shared" si="33"/>
        <v>-450.19179740000004</v>
      </c>
      <c r="C303">
        <f t="shared" si="36"/>
        <v>179.61660444999998</v>
      </c>
      <c r="D303">
        <f t="shared" si="34"/>
        <v>170.04423306846422</v>
      </c>
      <c r="E303">
        <f t="shared" si="37"/>
        <v>17.122445423468328</v>
      </c>
      <c r="F303">
        <f t="shared" si="38"/>
        <v>30.13489271678049</v>
      </c>
    </row>
    <row r="304" spans="1:6" ht="12.75">
      <c r="A304">
        <f t="shared" si="35"/>
        <v>-15000</v>
      </c>
      <c r="B304">
        <f aca="true" t="shared" si="39" ref="B304:B316">50.03+0.033459652*A304</f>
        <v>-451.86478</v>
      </c>
      <c r="C304">
        <f t="shared" si="36"/>
        <v>179.418165</v>
      </c>
      <c r="D304">
        <f aca="true" t="shared" si="40" ref="D304:D316">MOD(238.9508+0.00400703*A304-19.799*SIN(C304)+19.848*COS(C304)+0.897*SIN(2*C304)-4.956*COS(2*C304)+0.61*SIN(3*C304)+1.211*COS(3*C304)-0.341*SIN(4*C304)-0.19*COS(4*C304)+0.128*SIN(5*C304)-0.034*COS(5*C304)-0.038*SIN(6*C304)+0.031*COS(6*C304)+0.02*SIN(B304-C304)-0.01*COS(B304-C304),360)</f>
        <v>162.00929564212754</v>
      </c>
      <c r="E304">
        <f t="shared" si="37"/>
        <v>16.41018510083007</v>
      </c>
      <c r="F304">
        <f t="shared" si="38"/>
        <v>31.120625019205832</v>
      </c>
    </row>
    <row r="305" spans="1:6" ht="12.75">
      <c r="A305">
        <f aca="true" t="shared" si="41" ref="A305:A316">A304+C$1</f>
        <v>-15050</v>
      </c>
      <c r="B305">
        <f t="shared" si="39"/>
        <v>-453.53776259999995</v>
      </c>
      <c r="C305">
        <f t="shared" si="36"/>
        <v>179.21972555</v>
      </c>
      <c r="D305">
        <f t="shared" si="40"/>
        <v>155.72604796336884</v>
      </c>
      <c r="E305">
        <f t="shared" si="37"/>
        <v>14.231975682476026</v>
      </c>
      <c r="F305">
        <f t="shared" si="38"/>
        <v>32.59154801251669</v>
      </c>
    </row>
    <row r="306" spans="1:6" ht="12.75">
      <c r="A306">
        <f t="shared" si="41"/>
        <v>-15100</v>
      </c>
      <c r="B306">
        <f t="shared" si="39"/>
        <v>-455.2107452</v>
      </c>
      <c r="C306">
        <f t="shared" si="36"/>
        <v>179.0212861</v>
      </c>
      <c r="D306">
        <f t="shared" si="40"/>
        <v>151.49734740972798</v>
      </c>
      <c r="E306">
        <f t="shared" si="37"/>
        <v>11.19570254136455</v>
      </c>
      <c r="F306">
        <f t="shared" si="38"/>
        <v>34.40635793635763</v>
      </c>
    </row>
    <row r="307" spans="1:6" ht="12.75">
      <c r="A307">
        <f t="shared" si="41"/>
        <v>-15150</v>
      </c>
      <c r="B307">
        <f t="shared" si="39"/>
        <v>-456.8837278</v>
      </c>
      <c r="C307">
        <f t="shared" si="36"/>
        <v>178.82284664999997</v>
      </c>
      <c r="D307">
        <f t="shared" si="40"/>
        <v>149.21210770656722</v>
      </c>
      <c r="E307">
        <f t="shared" si="37"/>
        <v>7.820589957901913</v>
      </c>
      <c r="F307">
        <f t="shared" si="38"/>
        <v>36.40992234431703</v>
      </c>
    </row>
    <row r="308" spans="1:6" ht="12.75">
      <c r="A308">
        <f t="shared" si="41"/>
        <v>-15200</v>
      </c>
      <c r="B308">
        <f t="shared" si="39"/>
        <v>-458.55671040000004</v>
      </c>
      <c r="C308">
        <f t="shared" si="36"/>
        <v>178.62440719999998</v>
      </c>
      <c r="D308">
        <f t="shared" si="40"/>
        <v>148.54265992591368</v>
      </c>
      <c r="E308">
        <f t="shared" si="37"/>
        <v>4.44137476989767</v>
      </c>
      <c r="F308">
        <f t="shared" si="38"/>
        <v>38.45811568277832</v>
      </c>
    </row>
    <row r="309" spans="1:6" ht="12.75">
      <c r="A309">
        <f t="shared" si="41"/>
        <v>-15250</v>
      </c>
      <c r="B309">
        <f t="shared" si="39"/>
        <v>-460.229693</v>
      </c>
      <c r="C309">
        <f t="shared" si="36"/>
        <v>178.42596774999998</v>
      </c>
      <c r="D309">
        <f t="shared" si="40"/>
        <v>149.11617608149913</v>
      </c>
      <c r="E309">
        <f t="shared" si="37"/>
        <v>1.2343634226624656</v>
      </c>
      <c r="F309">
        <f t="shared" si="38"/>
        <v>40.43618249441752</v>
      </c>
    </row>
    <row r="310" spans="1:6" ht="12.75">
      <c r="A310">
        <f t="shared" si="41"/>
        <v>-15300</v>
      </c>
      <c r="B310">
        <f t="shared" si="39"/>
        <v>-461.90267559999995</v>
      </c>
      <c r="C310">
        <f t="shared" si="36"/>
        <v>178.2275283</v>
      </c>
      <c r="D310">
        <f t="shared" si="40"/>
        <v>150.6395492387824</v>
      </c>
      <c r="E310">
        <f t="shared" si="37"/>
        <v>-1.7271755491677083</v>
      </c>
      <c r="F310">
        <f t="shared" si="38"/>
        <v>42.2670631271279</v>
      </c>
    </row>
    <row r="311" spans="1:6" ht="12.75">
      <c r="A311">
        <f t="shared" si="41"/>
        <v>-15350</v>
      </c>
      <c r="B311">
        <f t="shared" si="39"/>
        <v>-463.5756582</v>
      </c>
      <c r="C311">
        <f t="shared" si="36"/>
        <v>178.02908885</v>
      </c>
      <c r="D311">
        <f t="shared" si="40"/>
        <v>152.9222686765805</v>
      </c>
      <c r="E311">
        <f t="shared" si="37"/>
        <v>-4.418878841697856</v>
      </c>
      <c r="F311">
        <f t="shared" si="38"/>
        <v>43.90928427960802</v>
      </c>
    </row>
    <row r="312" spans="1:6" ht="12.75">
      <c r="A312">
        <f t="shared" si="41"/>
        <v>-15400</v>
      </c>
      <c r="B312">
        <f t="shared" si="39"/>
        <v>-465.2486408</v>
      </c>
      <c r="C312">
        <f t="shared" si="36"/>
        <v>177.83064939999997</v>
      </c>
      <c r="D312">
        <f t="shared" si="40"/>
        <v>155.79531752621054</v>
      </c>
      <c r="E312">
        <f t="shared" si="37"/>
        <v>-6.828694218841145</v>
      </c>
      <c r="F312">
        <f t="shared" si="38"/>
        <v>45.34703077911778</v>
      </c>
    </row>
    <row r="313" spans="1:6" ht="12.75">
      <c r="A313">
        <f t="shared" si="41"/>
        <v>-15450</v>
      </c>
      <c r="B313">
        <f t="shared" si="39"/>
        <v>-466.92162340000004</v>
      </c>
      <c r="C313">
        <f t="shared" si="36"/>
        <v>177.63220994999998</v>
      </c>
      <c r="D313">
        <f t="shared" si="40"/>
        <v>159.06359438390297</v>
      </c>
      <c r="E313">
        <f t="shared" si="37"/>
        <v>-8.957262356635088</v>
      </c>
      <c r="F313">
        <f t="shared" si="38"/>
        <v>46.57693538256899</v>
      </c>
    </row>
    <row r="314" spans="1:6" ht="12.75">
      <c r="A314">
        <f t="shared" si="41"/>
        <v>-15500</v>
      </c>
      <c r="B314">
        <f t="shared" si="39"/>
        <v>-468.594606</v>
      </c>
      <c r="C314">
        <f t="shared" si="36"/>
        <v>177.43377049999998</v>
      </c>
      <c r="D314">
        <f t="shared" si="40"/>
        <v>162.58014061953014</v>
      </c>
      <c r="E314">
        <f t="shared" si="37"/>
        <v>-10.82874517039573</v>
      </c>
      <c r="F314">
        <f t="shared" si="38"/>
        <v>47.59641225862725</v>
      </c>
    </row>
    <row r="315" spans="1:6" ht="12.75">
      <c r="A315">
        <f t="shared" si="41"/>
        <v>-15550</v>
      </c>
      <c r="B315">
        <f t="shared" si="39"/>
        <v>-470.26758860000007</v>
      </c>
      <c r="C315">
        <f t="shared" si="36"/>
        <v>177.23533104999998</v>
      </c>
      <c r="D315">
        <f t="shared" si="40"/>
        <v>166.31211134127793</v>
      </c>
      <c r="E315">
        <f t="shared" si="37"/>
        <v>-12.467293037861587</v>
      </c>
      <c r="F315">
        <f t="shared" si="38"/>
        <v>48.39704753642454</v>
      </c>
    </row>
    <row r="316" spans="1:6" ht="12.75">
      <c r="A316">
        <f t="shared" si="41"/>
        <v>-15600</v>
      </c>
      <c r="B316">
        <f t="shared" si="39"/>
        <v>-471.9405712</v>
      </c>
      <c r="C316">
        <f t="shared" si="36"/>
        <v>177.0368916</v>
      </c>
      <c r="D316">
        <f t="shared" si="40"/>
        <v>170.25472237475861</v>
      </c>
      <c r="E316">
        <f t="shared" si="37"/>
        <v>-13.863446744438505</v>
      </c>
      <c r="F316">
        <f t="shared" si="38"/>
        <v>48.964214940195255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14" sqref="A1:D14"/>
    </sheetView>
  </sheetViews>
  <sheetFormatPr defaultColWidth="11.00390625" defaultRowHeight="12.75"/>
  <sheetData>
    <row r="1" spans="1:7" ht="12.7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</row>
    <row r="2" spans="1:7" ht="12.75">
      <c r="A2">
        <f>367*C13-QUOTIENT(7*(C13+QUOTIENT(A13+9,12)),4)+QUOTIENT(275*A13,9)+B13-730530+D13/24</f>
        <v>-43409</v>
      </c>
      <c r="B2">
        <f>48.3313+0.0000324587*A2</f>
        <v>46.9223002917</v>
      </c>
      <c r="C2">
        <f>29.1241+0.0000101445*A2</f>
        <v>28.6837373995</v>
      </c>
      <c r="D2">
        <v>0.387098</v>
      </c>
      <c r="E2">
        <f>0.205635+0.000000000559*A2</f>
        <v>0.20561073436900001</v>
      </c>
      <c r="F2">
        <f>MOD(168.6562+4.0923344368*A2,360)</f>
        <v>4.510632948804414</v>
      </c>
      <c r="G2">
        <f>MOD(B2+C2,360)</f>
        <v>75.6060376912</v>
      </c>
    </row>
    <row r="3" spans="2:7" ht="12.75">
      <c r="B3">
        <v>76.6799</v>
      </c>
      <c r="C3">
        <v>54.891</v>
      </c>
      <c r="D3">
        <v>0.7233</v>
      </c>
      <c r="E3">
        <v>0.006773</v>
      </c>
      <c r="F3">
        <f>MOD(48.0052+1.6021302244*A2,360)</f>
        <v>341.13428902039595</v>
      </c>
      <c r="G3">
        <f>MOD(B3+C3,360)</f>
        <v>131.5709</v>
      </c>
    </row>
    <row r="4" spans="2:7" ht="12.75">
      <c r="B4">
        <v>0</v>
      </c>
      <c r="C4">
        <v>282.9404</v>
      </c>
      <c r="D4">
        <v>1</v>
      </c>
      <c r="E4">
        <v>0.016709</v>
      </c>
      <c r="F4">
        <f>MOD(356.047+0.9856002585*A2,360)</f>
        <v>52.12537877349678</v>
      </c>
      <c r="G4">
        <f>MOD(B4+C4,360)</f>
        <v>282.9404</v>
      </c>
    </row>
    <row r="5" spans="2:7" ht="12.75">
      <c r="B5">
        <v>49.5574</v>
      </c>
      <c r="C5">
        <v>286.5016</v>
      </c>
      <c r="D5">
        <v>1.5236</v>
      </c>
      <c r="E5">
        <v>0.093405</v>
      </c>
      <c r="F5">
        <f>MOD(18.6021+0.5240207766*A2,360)</f>
        <v>311.3842085705983</v>
      </c>
      <c r="G5">
        <f>MOD(B5+C5,360)</f>
        <v>336.05899999999997</v>
      </c>
    </row>
    <row r="6" spans="2:7" ht="12.75">
      <c r="B6">
        <v>100.4542</v>
      </c>
      <c r="C6">
        <v>273.8777</v>
      </c>
      <c r="D6">
        <v>5.20256</v>
      </c>
      <c r="E6">
        <v>0.048498</v>
      </c>
      <c r="F6">
        <f>MOD(19.895+0.0830853001*A2,360)</f>
        <v>13.245207959100298</v>
      </c>
      <c r="G6">
        <f>MOD(B6+C6,360)</f>
        <v>14.331900000000019</v>
      </c>
    </row>
    <row r="7" spans="2:7" ht="12.75">
      <c r="B7">
        <v>113.6634</v>
      </c>
      <c r="C7">
        <v>339.3939</v>
      </c>
      <c r="D7">
        <v>9.55475</v>
      </c>
      <c r="E7">
        <v>0.05546</v>
      </c>
      <c r="F7">
        <f>MOD(316.967+0.0334442282*A2,360)</f>
        <v>305.1864980661999</v>
      </c>
      <c r="G7">
        <f>MOD(B7+C7,360)</f>
        <v>93.05729999999994</v>
      </c>
    </row>
    <row r="8" spans="2:7" ht="12.75">
      <c r="B8">
        <v>74.005</v>
      </c>
      <c r="C8">
        <v>96.6612</v>
      </c>
      <c r="D8">
        <v>19.18171</v>
      </c>
      <c r="E8">
        <v>0.047318</v>
      </c>
      <c r="F8">
        <f>MOD(142.5905+0.011725806*A2,360)</f>
        <v>353.58498734599993</v>
      </c>
      <c r="G8">
        <f>MOD(B8+C8,360)</f>
        <v>170.6662</v>
      </c>
    </row>
    <row r="9" spans="2:7" ht="12.75">
      <c r="B9">
        <v>131.7806</v>
      </c>
      <c r="C9">
        <v>272.8461</v>
      </c>
      <c r="D9">
        <v>30.05826</v>
      </c>
      <c r="E9">
        <v>0.008606</v>
      </c>
      <c r="F9">
        <f>MOD(260.2471+0.0059951476*A2,360)</f>
        <v>0.003737831599949004</v>
      </c>
      <c r="G9">
        <f>MOD(B9+C9,360)</f>
        <v>44.62669999999997</v>
      </c>
    </row>
    <row r="12" spans="1:4" ht="12.75">
      <c r="A12" t="s">
        <v>17</v>
      </c>
      <c r="B12" t="s">
        <v>19</v>
      </c>
      <c r="C12" t="s">
        <v>20</v>
      </c>
      <c r="D12" t="s">
        <v>21</v>
      </c>
    </row>
    <row r="13" spans="1:4" ht="12.75">
      <c r="A13">
        <v>2</v>
      </c>
      <c r="B13">
        <v>24</v>
      </c>
      <c r="C13">
        <v>1881</v>
      </c>
      <c r="D13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Joiner</dc:creator>
  <cp:keywords/>
  <dc:description/>
  <cp:lastModifiedBy>Robert Panoff</cp:lastModifiedBy>
  <cp:lastPrinted>2001-03-10T16:31:20Z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